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enharia_01\Desktop\ENGENHARIA\13. SALÃO NOBRE E PISICOSSOCIAL\LICITAÇÃO SALÃO NOBRE\"/>
    </mc:Choice>
  </mc:AlternateContent>
  <xr:revisionPtr revIDLastSave="0" documentId="13_ncr:1_{75A15674-F7D2-4899-9D9B-560FA1973132}" xr6:coauthVersionLast="47" xr6:coauthVersionMax="47" xr10:uidLastSave="{00000000-0000-0000-0000-000000000000}"/>
  <bookViews>
    <workbookView xWindow="20370" yWindow="-120" windowWidth="20730" windowHeight="11160" xr2:uid="{DCCA2980-535D-4F97-9C8C-8C7BDC713FAA}"/>
  </bookViews>
  <sheets>
    <sheet name="PLANILHA ORÇAM." sheetId="3" r:id="rId1"/>
    <sheet name="MEMORIA CALC." sheetId="1" r:id="rId2"/>
    <sheet name="CPU" sheetId="5" r:id="rId3"/>
    <sheet name="CRONOGRAMA" sheetId="2" r:id="rId4"/>
    <sheet name="COTAÇÃO" sheetId="6" r:id="rId5"/>
    <sheet name="BDI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">#REF!</definedName>
    <definedName name="_________ABR95">[1]Consultoria!#REF!</definedName>
    <definedName name="_________ABR96">[1]Consultoria!#REF!</definedName>
    <definedName name="_________ABR97">[1]Consultoria!#REF!</definedName>
    <definedName name="_________ABR98">[1]Consultoria!#REF!</definedName>
    <definedName name="_________ABR99">[1]Consultoria!#REF!</definedName>
    <definedName name="_________AGO95">[1]Consultoria!#REF!</definedName>
    <definedName name="_________AGO96">[1]Consultoria!#REF!</definedName>
    <definedName name="_________AGO97">[1]Consultoria!#REF!</definedName>
    <definedName name="_________AGO98">[1]Consultoria!#REF!</definedName>
    <definedName name="_________AGO99">[1]Consultoria!#REF!</definedName>
    <definedName name="_________DEZ94">[1]Consultoria!#REF!</definedName>
    <definedName name="_________DEZ95">[1]Consultoria!#REF!</definedName>
    <definedName name="_________DEZ96">[1]Consultoria!#REF!</definedName>
    <definedName name="_________DEZ97">[1]Consultoria!#REF!</definedName>
    <definedName name="_________DEZ98">[1]Consultoria!#REF!</definedName>
    <definedName name="_________DEZ99">[1]Consultoria!#REF!</definedName>
    <definedName name="_________FEV95">[1]Consultoria!#REF!</definedName>
    <definedName name="_________FEV96">[1]Consultoria!#REF!</definedName>
    <definedName name="_________FEV97">[1]Consultoria!#REF!</definedName>
    <definedName name="_________FEV98">[1]Consultoria!#REF!</definedName>
    <definedName name="_________FEV99">[1]Consultoria!#REF!</definedName>
    <definedName name="_________JAN95">[1]Consultoria!#REF!</definedName>
    <definedName name="_________JAN96">[1]Consultoria!#REF!</definedName>
    <definedName name="_________JAN97">[1]Consultoria!#REF!</definedName>
    <definedName name="_________JAN98">[1]Consultoria!#REF!</definedName>
    <definedName name="_________JAN99">[1]Consultoria!#REF!</definedName>
    <definedName name="_________JUL95">[1]Consultoria!#REF!</definedName>
    <definedName name="_________JUL96">[1]Consultoria!#REF!</definedName>
    <definedName name="_________JUL97">[1]Consultoria!#REF!</definedName>
    <definedName name="_________JUL98">[1]Consultoria!#REF!</definedName>
    <definedName name="_________JUL99">[1]Consultoria!#REF!</definedName>
    <definedName name="_________JUN95">[1]Consultoria!#REF!</definedName>
    <definedName name="_________JUN96">[1]Consultoria!#REF!</definedName>
    <definedName name="_________JUN97">[1]Consultoria!#REF!</definedName>
    <definedName name="_________JUN98">[1]Consultoria!#REF!</definedName>
    <definedName name="_________JUN99">[1]Consultoria!#REF!</definedName>
    <definedName name="_________MAI95">[1]Consultoria!#REF!</definedName>
    <definedName name="_________MAI96">[1]Consultoria!#REF!</definedName>
    <definedName name="_________MAI97">[1]Consultoria!#REF!</definedName>
    <definedName name="_________MAI98">[1]Consultoria!#REF!</definedName>
    <definedName name="_________MAI99">[1]Consultoria!#REF!</definedName>
    <definedName name="_________MAR95">[1]Consultoria!#REF!</definedName>
    <definedName name="_________MAR96">[1]Consultoria!#REF!</definedName>
    <definedName name="_________MAR97">[1]Consultoria!#REF!</definedName>
    <definedName name="_________MAR98">[1]Consultoria!#REF!</definedName>
    <definedName name="_________MAR99">[1]Consultoria!#REF!</definedName>
    <definedName name="_________NOV94">[1]Consultoria!#REF!</definedName>
    <definedName name="_________NOV95">[1]Consultoria!#REF!</definedName>
    <definedName name="_________NOV96">[1]Consultoria!#REF!</definedName>
    <definedName name="_________NOV97">[1]Consultoria!#REF!</definedName>
    <definedName name="_________NOV98">[1]Consultoria!#REF!</definedName>
    <definedName name="_________NOV99">[1]Consultoria!#REF!</definedName>
    <definedName name="_________OUT94">[1]Consultoria!#REF!</definedName>
    <definedName name="_________OUT95">[1]Consultoria!#REF!</definedName>
    <definedName name="_________OUT96">[1]Consultoria!#REF!</definedName>
    <definedName name="_________OUT97">[1]Consultoria!#REF!</definedName>
    <definedName name="_________OUT98">[1]Consultoria!#REF!</definedName>
    <definedName name="_________OUT99">[1]Consultoria!#REF!</definedName>
    <definedName name="_________SET94">[1]Consultoria!#REF!</definedName>
    <definedName name="_________SET95">[1]Consultoria!#REF!</definedName>
    <definedName name="_________SET96">[1]Consultoria!#REF!</definedName>
    <definedName name="_________SET97">[1]Consultoria!#REF!</definedName>
    <definedName name="_________SET98">[1]Consultoria!#REF!</definedName>
    <definedName name="_________SET99">[1]Consultoria!#REF!</definedName>
    <definedName name="________ABR95">[1]Consultoria!#REF!</definedName>
    <definedName name="________ABR96">[1]Consultoria!#REF!</definedName>
    <definedName name="________ABR97">[1]Consultoria!#REF!</definedName>
    <definedName name="________ABR98">[1]Consultoria!#REF!</definedName>
    <definedName name="________ABR99">[1]Consultoria!#REF!</definedName>
    <definedName name="________AGO95">[1]Consultoria!#REF!</definedName>
    <definedName name="________AGO96">[1]Consultoria!#REF!</definedName>
    <definedName name="________AGO97">[1]Consultoria!#REF!</definedName>
    <definedName name="________AGO98">[1]Consultoria!#REF!</definedName>
    <definedName name="________AGO99">[1]Consultoria!#REF!</definedName>
    <definedName name="________DEZ94">[1]Consultoria!#REF!</definedName>
    <definedName name="________DEZ95">[1]Consultoria!#REF!</definedName>
    <definedName name="________DEZ96">[1]Consultoria!#REF!</definedName>
    <definedName name="________DEZ97">[1]Consultoria!#REF!</definedName>
    <definedName name="________DEZ98">[1]Consultoria!#REF!</definedName>
    <definedName name="________DEZ99">[1]Consultoria!#REF!</definedName>
    <definedName name="________FEV95">[1]Consultoria!#REF!</definedName>
    <definedName name="________FEV96">[1]Consultoria!#REF!</definedName>
    <definedName name="________FEV97">[1]Consultoria!#REF!</definedName>
    <definedName name="________FEV98">[1]Consultoria!#REF!</definedName>
    <definedName name="________FEV99">[1]Consultoria!#REF!</definedName>
    <definedName name="________JAN95">[1]Consultoria!#REF!</definedName>
    <definedName name="________JAN96">[1]Consultoria!#REF!</definedName>
    <definedName name="________JAN97">[1]Consultoria!#REF!</definedName>
    <definedName name="________JAN98">[1]Consultoria!#REF!</definedName>
    <definedName name="________JAN99">[1]Consultoria!#REF!</definedName>
    <definedName name="________JUL95">[1]Consultoria!#REF!</definedName>
    <definedName name="________JUL96">[1]Consultoria!#REF!</definedName>
    <definedName name="________JUL97">[1]Consultoria!#REF!</definedName>
    <definedName name="________JUL98">[1]Consultoria!#REF!</definedName>
    <definedName name="________JUL99">[1]Consultoria!#REF!</definedName>
    <definedName name="________JUN95">[1]Consultoria!#REF!</definedName>
    <definedName name="________JUN96">[1]Consultoria!#REF!</definedName>
    <definedName name="________JUN97">[1]Consultoria!#REF!</definedName>
    <definedName name="________JUN98">[1]Consultoria!#REF!</definedName>
    <definedName name="________JUN99">[1]Consultoria!#REF!</definedName>
    <definedName name="________MAI95">[1]Consultoria!#REF!</definedName>
    <definedName name="________MAI96">[1]Consultoria!#REF!</definedName>
    <definedName name="________MAI97">[1]Consultoria!#REF!</definedName>
    <definedName name="________MAI98">[1]Consultoria!#REF!</definedName>
    <definedName name="________MAI99">[1]Consultoria!#REF!</definedName>
    <definedName name="________MAR95">[1]Consultoria!#REF!</definedName>
    <definedName name="________MAR96">[1]Consultoria!#REF!</definedName>
    <definedName name="________MAR97">[1]Consultoria!#REF!</definedName>
    <definedName name="________MAR98">[1]Consultoria!#REF!</definedName>
    <definedName name="________MAR99">[1]Consultoria!#REF!</definedName>
    <definedName name="________NOV94">[1]Consultoria!#REF!</definedName>
    <definedName name="________NOV95">[1]Consultoria!#REF!</definedName>
    <definedName name="________NOV96">[1]Consultoria!#REF!</definedName>
    <definedName name="________NOV97">[1]Consultoria!#REF!</definedName>
    <definedName name="________NOV98">[1]Consultoria!#REF!</definedName>
    <definedName name="________NOV99">[1]Consultoria!#REF!</definedName>
    <definedName name="________OUT94">[1]Consultoria!#REF!</definedName>
    <definedName name="________OUT95">[1]Consultoria!#REF!</definedName>
    <definedName name="________OUT96">[1]Consultoria!#REF!</definedName>
    <definedName name="________OUT97">[1]Consultoria!#REF!</definedName>
    <definedName name="________OUT98">[1]Consultoria!#REF!</definedName>
    <definedName name="________OUT99">[1]Consultoria!#REF!</definedName>
    <definedName name="________SET94">[1]Consultoria!#REF!</definedName>
    <definedName name="________SET95">[1]Consultoria!#REF!</definedName>
    <definedName name="________SET96">[1]Consultoria!#REF!</definedName>
    <definedName name="________SET97">[1]Consultoria!#REF!</definedName>
    <definedName name="________SET98">[1]Consultoria!#REF!</definedName>
    <definedName name="________SET99">[1]Consultoria!#REF!</definedName>
    <definedName name="_______ABR95">[1]Consultoria!#REF!</definedName>
    <definedName name="_______ABR96">[1]Consultoria!#REF!</definedName>
    <definedName name="_______ABR97">[1]Consultoria!#REF!</definedName>
    <definedName name="_______ABR98">[1]Consultoria!#REF!</definedName>
    <definedName name="_______ABR99">[1]Consultoria!#REF!</definedName>
    <definedName name="_______AGO95">[1]Consultoria!#REF!</definedName>
    <definedName name="_______AGO96">[1]Consultoria!#REF!</definedName>
    <definedName name="_______AGO97">[1]Consultoria!#REF!</definedName>
    <definedName name="_______AGO98">[1]Consultoria!#REF!</definedName>
    <definedName name="_______AGO99">[1]Consultoria!#REF!</definedName>
    <definedName name="_______DEZ94">[1]Consultoria!#REF!</definedName>
    <definedName name="_______DEZ95">[1]Consultoria!#REF!</definedName>
    <definedName name="_______DEZ96">[1]Consultoria!#REF!</definedName>
    <definedName name="_______DEZ97">[1]Consultoria!#REF!</definedName>
    <definedName name="_______DEZ98">[1]Consultoria!#REF!</definedName>
    <definedName name="_______DEZ99">[1]Consultoria!#REF!</definedName>
    <definedName name="_______FEV95">[1]Consultoria!#REF!</definedName>
    <definedName name="_______FEV96">[1]Consultoria!#REF!</definedName>
    <definedName name="_______FEV97">[1]Consultoria!#REF!</definedName>
    <definedName name="_______FEV98">[1]Consultoria!#REF!</definedName>
    <definedName name="_______FEV99">[1]Consultoria!#REF!</definedName>
    <definedName name="_______JAN95">[1]Consultoria!#REF!</definedName>
    <definedName name="_______JAN96">[1]Consultoria!#REF!</definedName>
    <definedName name="_______JAN97">[1]Consultoria!#REF!</definedName>
    <definedName name="_______JAN98">[1]Consultoria!#REF!</definedName>
    <definedName name="_______JAN99">[1]Consultoria!#REF!</definedName>
    <definedName name="_______JUL95">[1]Consultoria!#REF!</definedName>
    <definedName name="_______JUL96">[1]Consultoria!#REF!</definedName>
    <definedName name="_______JUL97">[1]Consultoria!#REF!</definedName>
    <definedName name="_______JUL98">[1]Consultoria!#REF!</definedName>
    <definedName name="_______JUL99">[1]Consultoria!#REF!</definedName>
    <definedName name="_______JUN95">[1]Consultoria!#REF!</definedName>
    <definedName name="_______JUN96">[1]Consultoria!#REF!</definedName>
    <definedName name="_______JUN97">[1]Consultoria!#REF!</definedName>
    <definedName name="_______JUN98">[1]Consultoria!#REF!</definedName>
    <definedName name="_______JUN99">[1]Consultoria!#REF!</definedName>
    <definedName name="_______MAI95">[1]Consultoria!#REF!</definedName>
    <definedName name="_______MAI96">[1]Consultoria!#REF!</definedName>
    <definedName name="_______MAI97">[1]Consultoria!#REF!</definedName>
    <definedName name="_______MAI98">[1]Consultoria!#REF!</definedName>
    <definedName name="_______MAI99">[1]Consultoria!#REF!</definedName>
    <definedName name="_______MAR95">[1]Consultoria!#REF!</definedName>
    <definedName name="_______MAR96">[1]Consultoria!#REF!</definedName>
    <definedName name="_______MAR97">[1]Consultoria!#REF!</definedName>
    <definedName name="_______MAR98">[1]Consultoria!#REF!</definedName>
    <definedName name="_______MAR99">[1]Consultoria!#REF!</definedName>
    <definedName name="_______NOV94">[1]Consultoria!#REF!</definedName>
    <definedName name="_______NOV95">[1]Consultoria!#REF!</definedName>
    <definedName name="_______NOV96">[1]Consultoria!#REF!</definedName>
    <definedName name="_______NOV97">[1]Consultoria!#REF!</definedName>
    <definedName name="_______NOV98">[1]Consultoria!#REF!</definedName>
    <definedName name="_______NOV99">[1]Consultoria!#REF!</definedName>
    <definedName name="_______OUT94">[1]Consultoria!#REF!</definedName>
    <definedName name="_______OUT95">[1]Consultoria!#REF!</definedName>
    <definedName name="_______OUT96">[1]Consultoria!#REF!</definedName>
    <definedName name="_______OUT97">[1]Consultoria!#REF!</definedName>
    <definedName name="_______OUT98">[1]Consultoria!#REF!</definedName>
    <definedName name="_______OUT99">[1]Consultoria!#REF!</definedName>
    <definedName name="_______SET94">[1]Consultoria!#REF!</definedName>
    <definedName name="_______SET95">[1]Consultoria!#REF!</definedName>
    <definedName name="_______SET96">[1]Consultoria!#REF!</definedName>
    <definedName name="_______SET97">[1]Consultoria!#REF!</definedName>
    <definedName name="_______SET98">[1]Consultoria!#REF!</definedName>
    <definedName name="_______SET99">[1]Consultoria!#REF!</definedName>
    <definedName name="______ABR95">[2]Consultoria!#REF!</definedName>
    <definedName name="______ABR96">[2]Consultoria!#REF!</definedName>
    <definedName name="______ABR97">[2]Consultoria!#REF!</definedName>
    <definedName name="______ABR98">[2]Consultoria!#REF!</definedName>
    <definedName name="______ABR99">[2]Consultoria!#REF!</definedName>
    <definedName name="______AGO95">[2]Consultoria!#REF!</definedName>
    <definedName name="______AGO96">[2]Consultoria!#REF!</definedName>
    <definedName name="______AGO97">[2]Consultoria!#REF!</definedName>
    <definedName name="______AGO98">[2]Consultoria!#REF!</definedName>
    <definedName name="______AGO99">[2]Consultoria!#REF!</definedName>
    <definedName name="______DEZ94">[2]Consultoria!#REF!</definedName>
    <definedName name="______DEZ95">[2]Consultoria!#REF!</definedName>
    <definedName name="______DEZ96">[2]Consultoria!#REF!</definedName>
    <definedName name="______DEZ97">[2]Consultoria!#REF!</definedName>
    <definedName name="______DEZ98">[2]Consultoria!#REF!</definedName>
    <definedName name="______DEZ99">[2]Consultoria!#REF!</definedName>
    <definedName name="______FEV95">[2]Consultoria!#REF!</definedName>
    <definedName name="______FEV96">[2]Consultoria!#REF!</definedName>
    <definedName name="______FEV97">[2]Consultoria!#REF!</definedName>
    <definedName name="______FEV98">[2]Consultoria!#REF!</definedName>
    <definedName name="______FEV99">[2]Consultoria!#REF!</definedName>
    <definedName name="______JAN95">[2]Consultoria!#REF!</definedName>
    <definedName name="______JAN96">[2]Consultoria!#REF!</definedName>
    <definedName name="______JAN97">[2]Consultoria!#REF!</definedName>
    <definedName name="______JAN98">[2]Consultoria!#REF!</definedName>
    <definedName name="______JAN99">[2]Consultoria!#REF!</definedName>
    <definedName name="______JUL95">[2]Consultoria!#REF!</definedName>
    <definedName name="______JUL96">[2]Consultoria!#REF!</definedName>
    <definedName name="______JUL97">[2]Consultoria!#REF!</definedName>
    <definedName name="______JUL98">[2]Consultoria!#REF!</definedName>
    <definedName name="______JUL99">[2]Consultoria!#REF!</definedName>
    <definedName name="______JUN95">[2]Consultoria!#REF!</definedName>
    <definedName name="______JUN96">[2]Consultoria!#REF!</definedName>
    <definedName name="______JUN97">[2]Consultoria!#REF!</definedName>
    <definedName name="______JUN98">[2]Consultoria!#REF!</definedName>
    <definedName name="______JUN99">[2]Consultoria!#REF!</definedName>
    <definedName name="______MAI95">[2]Consultoria!#REF!</definedName>
    <definedName name="______MAI96">[2]Consultoria!#REF!</definedName>
    <definedName name="______MAI97">[2]Consultoria!#REF!</definedName>
    <definedName name="______MAI98">[2]Consultoria!#REF!</definedName>
    <definedName name="______MAI99">[2]Consultoria!#REF!</definedName>
    <definedName name="______MAR95">[2]Consultoria!#REF!</definedName>
    <definedName name="______MAR96">[2]Consultoria!#REF!</definedName>
    <definedName name="______MAR97">[2]Consultoria!#REF!</definedName>
    <definedName name="______MAR98">[2]Consultoria!#REF!</definedName>
    <definedName name="______MAR99">[2]Consultoria!#REF!</definedName>
    <definedName name="______NOV94">[2]Consultoria!#REF!</definedName>
    <definedName name="______NOV95">[2]Consultoria!#REF!</definedName>
    <definedName name="______NOV96">[2]Consultoria!#REF!</definedName>
    <definedName name="______NOV97">[2]Consultoria!#REF!</definedName>
    <definedName name="______NOV98">[2]Consultoria!#REF!</definedName>
    <definedName name="______NOV99">[2]Consultoria!#REF!</definedName>
    <definedName name="______OUT94">[2]Consultoria!#REF!</definedName>
    <definedName name="______OUT95">[2]Consultoria!#REF!</definedName>
    <definedName name="______OUT96">[2]Consultoria!#REF!</definedName>
    <definedName name="______OUT97">[2]Consultoria!#REF!</definedName>
    <definedName name="______OUT98">[2]Consultoria!#REF!</definedName>
    <definedName name="______OUT99">[2]Consultoria!#REF!</definedName>
    <definedName name="______SET94">[2]Consultoria!#REF!</definedName>
    <definedName name="______SET95">[2]Consultoria!#REF!</definedName>
    <definedName name="______SET96">[2]Consultoria!#REF!</definedName>
    <definedName name="______SET97">[2]Consultoria!#REF!</definedName>
    <definedName name="______SET98">[2]Consultoria!#REF!</definedName>
    <definedName name="______SET99">[2]Consultoria!#REF!</definedName>
    <definedName name="______tx1">[3]PLANIL!#REF!</definedName>
    <definedName name="_____ABR95" localSheetId="2">[2]Consultoria!#REF!</definedName>
    <definedName name="_____ABR95">[1]Consultoria!#REF!</definedName>
    <definedName name="_____ABR96" localSheetId="2">[2]Consultoria!#REF!</definedName>
    <definedName name="_____ABR96">[1]Consultoria!#REF!</definedName>
    <definedName name="_____ABR97" localSheetId="2">[2]Consultoria!#REF!</definedName>
    <definedName name="_____ABR97">[1]Consultoria!#REF!</definedName>
    <definedName name="_____ABR98" localSheetId="2">[2]Consultoria!#REF!</definedName>
    <definedName name="_____ABR98">[1]Consultoria!#REF!</definedName>
    <definedName name="_____ABR99" localSheetId="2">[2]Consultoria!#REF!</definedName>
    <definedName name="_____ABR99">[1]Consultoria!#REF!</definedName>
    <definedName name="_____AGO95" localSheetId="2">[2]Consultoria!#REF!</definedName>
    <definedName name="_____AGO95">[1]Consultoria!#REF!</definedName>
    <definedName name="_____AGO96" localSheetId="2">[2]Consultoria!#REF!</definedName>
    <definedName name="_____AGO96">[1]Consultoria!#REF!</definedName>
    <definedName name="_____AGO97" localSheetId="2">[2]Consultoria!#REF!</definedName>
    <definedName name="_____AGO97">[1]Consultoria!#REF!</definedName>
    <definedName name="_____AGO98" localSheetId="2">[2]Consultoria!#REF!</definedName>
    <definedName name="_____AGO98">[1]Consultoria!#REF!</definedName>
    <definedName name="_____AGO99" localSheetId="2">[2]Consultoria!#REF!</definedName>
    <definedName name="_____AGO99">[1]Consultoria!#REF!</definedName>
    <definedName name="_____DEZ94" localSheetId="2">[2]Consultoria!#REF!</definedName>
    <definedName name="_____DEZ94">[1]Consultoria!#REF!</definedName>
    <definedName name="_____DEZ95" localSheetId="2">[2]Consultoria!#REF!</definedName>
    <definedName name="_____DEZ95">[1]Consultoria!#REF!</definedName>
    <definedName name="_____DEZ96" localSheetId="2">[2]Consultoria!#REF!</definedName>
    <definedName name="_____DEZ96">[1]Consultoria!#REF!</definedName>
    <definedName name="_____DEZ97" localSheetId="2">[2]Consultoria!#REF!</definedName>
    <definedName name="_____DEZ97">[1]Consultoria!#REF!</definedName>
    <definedName name="_____DEZ98" localSheetId="2">[2]Consultoria!#REF!</definedName>
    <definedName name="_____DEZ98">[1]Consultoria!#REF!</definedName>
    <definedName name="_____DEZ99" localSheetId="2">[2]Consultoria!#REF!</definedName>
    <definedName name="_____DEZ99">[1]Consultoria!#REF!</definedName>
    <definedName name="_____E112803">[4]Composição_Playground!#REF!</definedName>
    <definedName name="_____FEV95" localSheetId="2">[2]Consultoria!#REF!</definedName>
    <definedName name="_____FEV95">[1]Consultoria!#REF!</definedName>
    <definedName name="_____FEV96" localSheetId="2">[2]Consultoria!#REF!</definedName>
    <definedName name="_____FEV96">[1]Consultoria!#REF!</definedName>
    <definedName name="_____FEV97" localSheetId="2">[2]Consultoria!#REF!</definedName>
    <definedName name="_____FEV97">[1]Consultoria!#REF!</definedName>
    <definedName name="_____FEV98" localSheetId="2">[2]Consultoria!#REF!</definedName>
    <definedName name="_____FEV98">[1]Consultoria!#REF!</definedName>
    <definedName name="_____FEV99" localSheetId="2">[2]Consultoria!#REF!</definedName>
    <definedName name="_____FEV99">[1]Consultoria!#REF!</definedName>
    <definedName name="_____JAN95" localSheetId="2">[2]Consultoria!#REF!</definedName>
    <definedName name="_____JAN95">[1]Consultoria!#REF!</definedName>
    <definedName name="_____JAN96" localSheetId="2">[2]Consultoria!#REF!</definedName>
    <definedName name="_____JAN96">[1]Consultoria!#REF!</definedName>
    <definedName name="_____JAN97" localSheetId="2">[2]Consultoria!#REF!</definedName>
    <definedName name="_____JAN97">[1]Consultoria!#REF!</definedName>
    <definedName name="_____JAN98" localSheetId="2">[2]Consultoria!#REF!</definedName>
    <definedName name="_____JAN98">[1]Consultoria!#REF!</definedName>
    <definedName name="_____JAN99" localSheetId="2">[2]Consultoria!#REF!</definedName>
    <definedName name="_____JAN99">[1]Consultoria!#REF!</definedName>
    <definedName name="_____JUL95" localSheetId="2">[2]Consultoria!#REF!</definedName>
    <definedName name="_____JUL95">[1]Consultoria!#REF!</definedName>
    <definedName name="_____JUL96" localSheetId="2">[2]Consultoria!#REF!</definedName>
    <definedName name="_____JUL96">[1]Consultoria!#REF!</definedName>
    <definedName name="_____JUL97" localSheetId="2">[2]Consultoria!#REF!</definedName>
    <definedName name="_____JUL97">[1]Consultoria!#REF!</definedName>
    <definedName name="_____JUL98" localSheetId="2">[2]Consultoria!#REF!</definedName>
    <definedName name="_____JUL98">[1]Consultoria!#REF!</definedName>
    <definedName name="_____JUL99" localSheetId="2">[2]Consultoria!#REF!</definedName>
    <definedName name="_____JUL99">[1]Consultoria!#REF!</definedName>
    <definedName name="_____JUN95" localSheetId="2">[2]Consultoria!#REF!</definedName>
    <definedName name="_____JUN95">[1]Consultoria!#REF!</definedName>
    <definedName name="_____JUN96" localSheetId="2">[2]Consultoria!#REF!</definedName>
    <definedName name="_____JUN96">[1]Consultoria!#REF!</definedName>
    <definedName name="_____JUN97" localSheetId="2">[2]Consultoria!#REF!</definedName>
    <definedName name="_____JUN97">[1]Consultoria!#REF!</definedName>
    <definedName name="_____JUN98" localSheetId="2">[2]Consultoria!#REF!</definedName>
    <definedName name="_____JUN98">[1]Consultoria!#REF!</definedName>
    <definedName name="_____JUN99" localSheetId="2">[2]Consultoria!#REF!</definedName>
    <definedName name="_____JUN99">[1]Consultoria!#REF!</definedName>
    <definedName name="_____MAI95" localSheetId="2">[2]Consultoria!#REF!</definedName>
    <definedName name="_____MAI95">[1]Consultoria!#REF!</definedName>
    <definedName name="_____MAI96" localSheetId="2">[2]Consultoria!#REF!</definedName>
    <definedName name="_____MAI96">[1]Consultoria!#REF!</definedName>
    <definedName name="_____MAI97" localSheetId="2">[2]Consultoria!#REF!</definedName>
    <definedName name="_____MAI97">[1]Consultoria!#REF!</definedName>
    <definedName name="_____MAI98" localSheetId="2">[2]Consultoria!#REF!</definedName>
    <definedName name="_____MAI98">[1]Consultoria!#REF!</definedName>
    <definedName name="_____MAI99" localSheetId="2">[2]Consultoria!#REF!</definedName>
    <definedName name="_____MAI99">[1]Consultoria!#REF!</definedName>
    <definedName name="_____MAR95" localSheetId="2">[2]Consultoria!#REF!</definedName>
    <definedName name="_____MAR95">[1]Consultoria!#REF!</definedName>
    <definedName name="_____MAR96" localSheetId="2">[2]Consultoria!#REF!</definedName>
    <definedName name="_____MAR96">[1]Consultoria!#REF!</definedName>
    <definedName name="_____MAR97" localSheetId="2">[2]Consultoria!#REF!</definedName>
    <definedName name="_____MAR97">[1]Consultoria!#REF!</definedName>
    <definedName name="_____MAR98" localSheetId="2">[2]Consultoria!#REF!</definedName>
    <definedName name="_____MAR98">[1]Consultoria!#REF!</definedName>
    <definedName name="_____MAR99" localSheetId="2">[2]Consultoria!#REF!</definedName>
    <definedName name="_____MAR99">[1]Consultoria!#REF!</definedName>
    <definedName name="_____NOV94" localSheetId="2">[2]Consultoria!#REF!</definedName>
    <definedName name="_____NOV94">[1]Consultoria!#REF!</definedName>
    <definedName name="_____NOV95" localSheetId="2">[2]Consultoria!#REF!</definedName>
    <definedName name="_____NOV95">[1]Consultoria!#REF!</definedName>
    <definedName name="_____NOV96" localSheetId="2">[2]Consultoria!#REF!</definedName>
    <definedName name="_____NOV96">[1]Consultoria!#REF!</definedName>
    <definedName name="_____NOV97" localSheetId="2">[2]Consultoria!#REF!</definedName>
    <definedName name="_____NOV97">[1]Consultoria!#REF!</definedName>
    <definedName name="_____NOV98" localSheetId="2">[2]Consultoria!#REF!</definedName>
    <definedName name="_____NOV98">[1]Consultoria!#REF!</definedName>
    <definedName name="_____NOV99" localSheetId="2">[2]Consultoria!#REF!</definedName>
    <definedName name="_____NOV99">[1]Consultoria!#REF!</definedName>
    <definedName name="_____OUT94" localSheetId="2">[2]Consultoria!#REF!</definedName>
    <definedName name="_____OUT94">[1]Consultoria!#REF!</definedName>
    <definedName name="_____OUT95" localSheetId="2">[2]Consultoria!#REF!</definedName>
    <definedName name="_____OUT95">[1]Consultoria!#REF!</definedName>
    <definedName name="_____OUT96" localSheetId="2">[2]Consultoria!#REF!</definedName>
    <definedName name="_____OUT96">[1]Consultoria!#REF!</definedName>
    <definedName name="_____OUT97" localSheetId="2">[2]Consultoria!#REF!</definedName>
    <definedName name="_____OUT97">[1]Consultoria!#REF!</definedName>
    <definedName name="_____OUT98" localSheetId="2">[2]Consultoria!#REF!</definedName>
    <definedName name="_____OUT98">[1]Consultoria!#REF!</definedName>
    <definedName name="_____OUT99" localSheetId="2">[2]Consultoria!#REF!</definedName>
    <definedName name="_____OUT99">[1]Consultoria!#REF!</definedName>
    <definedName name="_____SET94" localSheetId="2">[2]Consultoria!#REF!</definedName>
    <definedName name="_____SET94">[1]Consultoria!#REF!</definedName>
    <definedName name="_____SET95" localSheetId="2">[2]Consultoria!#REF!</definedName>
    <definedName name="_____SET95">[1]Consultoria!#REF!</definedName>
    <definedName name="_____SET96" localSheetId="2">[2]Consultoria!#REF!</definedName>
    <definedName name="_____SET96">[1]Consultoria!#REF!</definedName>
    <definedName name="_____SET97" localSheetId="2">[2]Consultoria!#REF!</definedName>
    <definedName name="_____SET97">[1]Consultoria!#REF!</definedName>
    <definedName name="_____SET98" localSheetId="2">[2]Consultoria!#REF!</definedName>
    <definedName name="_____SET98">[1]Consultoria!#REF!</definedName>
    <definedName name="_____SET99" localSheetId="2">[2]Consultoria!#REF!</definedName>
    <definedName name="_____SET99">[1]Consultoria!#REF!</definedName>
    <definedName name="_____tx1">[3]PLANIL!#REF!</definedName>
    <definedName name="____ABR95" localSheetId="2">[2]Consultoria!#REF!</definedName>
    <definedName name="____ABR95">[1]Consultoria!#REF!</definedName>
    <definedName name="____ABR96" localSheetId="2">[2]Consultoria!#REF!</definedName>
    <definedName name="____ABR96">[1]Consultoria!#REF!</definedName>
    <definedName name="____ABR97" localSheetId="2">[2]Consultoria!#REF!</definedName>
    <definedName name="____ABR97">[1]Consultoria!#REF!</definedName>
    <definedName name="____ABR98" localSheetId="2">[2]Consultoria!#REF!</definedName>
    <definedName name="____ABR98">[1]Consultoria!#REF!</definedName>
    <definedName name="____ABR99" localSheetId="2">[2]Consultoria!#REF!</definedName>
    <definedName name="____ABR99">[1]Consultoria!#REF!</definedName>
    <definedName name="____AGO95" localSheetId="2">[2]Consultoria!#REF!</definedName>
    <definedName name="____AGO95">[1]Consultoria!#REF!</definedName>
    <definedName name="____AGO96" localSheetId="2">[2]Consultoria!#REF!</definedName>
    <definedName name="____AGO96">[1]Consultoria!#REF!</definedName>
    <definedName name="____AGO97" localSheetId="2">[2]Consultoria!#REF!</definedName>
    <definedName name="____AGO97">[1]Consultoria!#REF!</definedName>
    <definedName name="____AGO98" localSheetId="2">[2]Consultoria!#REF!</definedName>
    <definedName name="____AGO98">[1]Consultoria!#REF!</definedName>
    <definedName name="____AGO99" localSheetId="2">[2]Consultoria!#REF!</definedName>
    <definedName name="____AGO99">[1]Consultoria!#REF!</definedName>
    <definedName name="____DEZ94" localSheetId="2">[2]Consultoria!#REF!</definedName>
    <definedName name="____DEZ94">[1]Consultoria!#REF!</definedName>
    <definedName name="____DEZ95" localSheetId="2">[2]Consultoria!#REF!</definedName>
    <definedName name="____DEZ95">[1]Consultoria!#REF!</definedName>
    <definedName name="____DEZ96" localSheetId="2">[2]Consultoria!#REF!</definedName>
    <definedName name="____DEZ96">[1]Consultoria!#REF!</definedName>
    <definedName name="____DEZ97" localSheetId="2">[2]Consultoria!#REF!</definedName>
    <definedName name="____DEZ97">[1]Consultoria!#REF!</definedName>
    <definedName name="____DEZ98" localSheetId="2">[2]Consultoria!#REF!</definedName>
    <definedName name="____DEZ98">[1]Consultoria!#REF!</definedName>
    <definedName name="____DEZ99" localSheetId="2">[2]Consultoria!#REF!</definedName>
    <definedName name="____DEZ99">[1]Consultoria!#REF!</definedName>
    <definedName name="____E112803">[4]Composição_Playground!#REF!</definedName>
    <definedName name="____FEV95" localSheetId="2">[2]Consultoria!#REF!</definedName>
    <definedName name="____FEV95">[1]Consultoria!#REF!</definedName>
    <definedName name="____FEV96" localSheetId="2">[2]Consultoria!#REF!</definedName>
    <definedName name="____FEV96">[1]Consultoria!#REF!</definedName>
    <definedName name="____FEV97" localSheetId="2">[2]Consultoria!#REF!</definedName>
    <definedName name="____FEV97">[1]Consultoria!#REF!</definedName>
    <definedName name="____FEV98" localSheetId="2">[2]Consultoria!#REF!</definedName>
    <definedName name="____FEV98">[1]Consultoria!#REF!</definedName>
    <definedName name="____FEV99" localSheetId="2">[2]Consultoria!#REF!</definedName>
    <definedName name="____FEV99">[1]Consultoria!#REF!</definedName>
    <definedName name="____JAN95" localSheetId="2">[2]Consultoria!#REF!</definedName>
    <definedName name="____JAN95">[1]Consultoria!#REF!</definedName>
    <definedName name="____JAN96" localSheetId="2">[2]Consultoria!#REF!</definedName>
    <definedName name="____JAN96">[1]Consultoria!#REF!</definedName>
    <definedName name="____JAN97" localSheetId="2">[2]Consultoria!#REF!</definedName>
    <definedName name="____JAN97">[1]Consultoria!#REF!</definedName>
    <definedName name="____JAN98" localSheetId="2">[2]Consultoria!#REF!</definedName>
    <definedName name="____JAN98">[1]Consultoria!#REF!</definedName>
    <definedName name="____JAN99" localSheetId="2">[2]Consultoria!#REF!</definedName>
    <definedName name="____JAN99">[1]Consultoria!#REF!</definedName>
    <definedName name="____JUL95" localSheetId="2">[2]Consultoria!#REF!</definedName>
    <definedName name="____JUL95">[1]Consultoria!#REF!</definedName>
    <definedName name="____JUL96" localSheetId="2">[2]Consultoria!#REF!</definedName>
    <definedName name="____JUL96">[1]Consultoria!#REF!</definedName>
    <definedName name="____JUL97" localSheetId="2">[2]Consultoria!#REF!</definedName>
    <definedName name="____JUL97">[1]Consultoria!#REF!</definedName>
    <definedName name="____JUL98" localSheetId="2">[2]Consultoria!#REF!</definedName>
    <definedName name="____JUL98">[1]Consultoria!#REF!</definedName>
    <definedName name="____JUL99" localSheetId="2">[2]Consultoria!#REF!</definedName>
    <definedName name="____JUL99">[1]Consultoria!#REF!</definedName>
    <definedName name="____JUN95" localSheetId="2">[2]Consultoria!#REF!</definedName>
    <definedName name="____JUN95">[1]Consultoria!#REF!</definedName>
    <definedName name="____JUN96" localSheetId="2">[2]Consultoria!#REF!</definedName>
    <definedName name="____JUN96">[1]Consultoria!#REF!</definedName>
    <definedName name="____JUN97" localSheetId="2">[2]Consultoria!#REF!</definedName>
    <definedName name="____JUN97">[1]Consultoria!#REF!</definedName>
    <definedName name="____JUN98" localSheetId="2">[2]Consultoria!#REF!</definedName>
    <definedName name="____JUN98">[1]Consultoria!#REF!</definedName>
    <definedName name="____JUN99" localSheetId="2">[2]Consultoria!#REF!</definedName>
    <definedName name="____JUN99">[1]Consultoria!#REF!</definedName>
    <definedName name="____MAI95" localSheetId="2">[2]Consultoria!#REF!</definedName>
    <definedName name="____MAI95">[1]Consultoria!#REF!</definedName>
    <definedName name="____MAI96" localSheetId="2">[2]Consultoria!#REF!</definedName>
    <definedName name="____MAI96">[1]Consultoria!#REF!</definedName>
    <definedName name="____MAI97" localSheetId="2">[2]Consultoria!#REF!</definedName>
    <definedName name="____MAI97">[1]Consultoria!#REF!</definedName>
    <definedName name="____MAI98" localSheetId="2">[2]Consultoria!#REF!</definedName>
    <definedName name="____MAI98">[1]Consultoria!#REF!</definedName>
    <definedName name="____MAI99" localSheetId="2">[2]Consultoria!#REF!</definedName>
    <definedName name="____MAI99">[1]Consultoria!#REF!</definedName>
    <definedName name="____MAR95" localSheetId="2">[2]Consultoria!#REF!</definedName>
    <definedName name="____MAR95">[1]Consultoria!#REF!</definedName>
    <definedName name="____MAR96" localSheetId="2">[2]Consultoria!#REF!</definedName>
    <definedName name="____MAR96">[1]Consultoria!#REF!</definedName>
    <definedName name="____MAR97" localSheetId="2">[2]Consultoria!#REF!</definedName>
    <definedName name="____MAR97">[1]Consultoria!#REF!</definedName>
    <definedName name="____MAR98" localSheetId="2">[2]Consultoria!#REF!</definedName>
    <definedName name="____MAR98">[1]Consultoria!#REF!</definedName>
    <definedName name="____MAR99" localSheetId="2">[2]Consultoria!#REF!</definedName>
    <definedName name="____MAR99">[1]Consultoria!#REF!</definedName>
    <definedName name="____NOV94" localSheetId="2">[2]Consultoria!#REF!</definedName>
    <definedName name="____NOV94">[1]Consultoria!#REF!</definedName>
    <definedName name="____NOV95" localSheetId="2">[2]Consultoria!#REF!</definedName>
    <definedName name="____NOV95">[1]Consultoria!#REF!</definedName>
    <definedName name="____NOV96" localSheetId="2">[2]Consultoria!#REF!</definedName>
    <definedName name="____NOV96">[1]Consultoria!#REF!</definedName>
    <definedName name="____NOV97" localSheetId="2">[2]Consultoria!#REF!</definedName>
    <definedName name="____NOV97">[1]Consultoria!#REF!</definedName>
    <definedName name="____NOV98" localSheetId="2">[2]Consultoria!#REF!</definedName>
    <definedName name="____NOV98">[1]Consultoria!#REF!</definedName>
    <definedName name="____NOV99" localSheetId="2">[2]Consultoria!#REF!</definedName>
    <definedName name="____NOV99">[1]Consultoria!#REF!</definedName>
    <definedName name="____OUT94" localSheetId="2">[2]Consultoria!#REF!</definedName>
    <definedName name="____OUT94">[1]Consultoria!#REF!</definedName>
    <definedName name="____OUT95" localSheetId="2">[2]Consultoria!#REF!</definedName>
    <definedName name="____OUT95">[1]Consultoria!#REF!</definedName>
    <definedName name="____OUT96" localSheetId="2">[2]Consultoria!#REF!</definedName>
    <definedName name="____OUT96">[1]Consultoria!#REF!</definedName>
    <definedName name="____OUT97" localSheetId="2">[2]Consultoria!#REF!</definedName>
    <definedName name="____OUT97">[1]Consultoria!#REF!</definedName>
    <definedName name="____OUT98" localSheetId="2">[2]Consultoria!#REF!</definedName>
    <definedName name="____OUT98">[1]Consultoria!#REF!</definedName>
    <definedName name="____OUT99" localSheetId="2">[2]Consultoria!#REF!</definedName>
    <definedName name="____OUT99">[1]Consultoria!#REF!</definedName>
    <definedName name="____SET94" localSheetId="2">[2]Consultoria!#REF!</definedName>
    <definedName name="____SET94">[1]Consultoria!#REF!</definedName>
    <definedName name="____SET95" localSheetId="2">[2]Consultoria!#REF!</definedName>
    <definedName name="____SET95">[1]Consultoria!#REF!</definedName>
    <definedName name="____SET96" localSheetId="2">[2]Consultoria!#REF!</definedName>
    <definedName name="____SET96">[1]Consultoria!#REF!</definedName>
    <definedName name="____SET97" localSheetId="2">[2]Consultoria!#REF!</definedName>
    <definedName name="____SET97">[1]Consultoria!#REF!</definedName>
    <definedName name="____SET98" localSheetId="2">[2]Consultoria!#REF!</definedName>
    <definedName name="____SET98">[1]Consultoria!#REF!</definedName>
    <definedName name="____SET99" localSheetId="2">[2]Consultoria!#REF!</definedName>
    <definedName name="____SET99">[1]Consultoria!#REF!</definedName>
    <definedName name="____tx1">[3]PLANIL!#REF!</definedName>
    <definedName name="___ABR95">[1]Consultoria!#REF!</definedName>
    <definedName name="___ABR96">[1]Consultoria!#REF!</definedName>
    <definedName name="___ABR97">[1]Consultoria!#REF!</definedName>
    <definedName name="___ABR98">[1]Consultoria!#REF!</definedName>
    <definedName name="___ABR99">[1]Consultoria!#REF!</definedName>
    <definedName name="___AGO95">[1]Consultoria!#REF!</definedName>
    <definedName name="___AGO96">[1]Consultoria!#REF!</definedName>
    <definedName name="___AGO97">[1]Consultoria!#REF!</definedName>
    <definedName name="___AGO98">[1]Consultoria!#REF!</definedName>
    <definedName name="___AGO99">[1]Consultoria!#REF!</definedName>
    <definedName name="___DEZ94">[1]Consultoria!#REF!</definedName>
    <definedName name="___DEZ95">[1]Consultoria!#REF!</definedName>
    <definedName name="___DEZ96">[1]Consultoria!#REF!</definedName>
    <definedName name="___DEZ97">[1]Consultoria!#REF!</definedName>
    <definedName name="___DEZ98">[1]Consultoria!#REF!</definedName>
    <definedName name="___DEZ99">[1]Consultoria!#REF!</definedName>
    <definedName name="___E112803">[4]Composição_Playground!#REF!</definedName>
    <definedName name="___FEV95">[1]Consultoria!#REF!</definedName>
    <definedName name="___FEV96">[1]Consultoria!#REF!</definedName>
    <definedName name="___FEV97">[1]Consultoria!#REF!</definedName>
    <definedName name="___FEV98">[1]Consultoria!#REF!</definedName>
    <definedName name="___FEV99">[1]Consultoria!#REF!</definedName>
    <definedName name="___HUL99">[1]Consultoria!#REF!</definedName>
    <definedName name="___JAN95">[1]Consultoria!#REF!</definedName>
    <definedName name="___JAN96">[1]Consultoria!#REF!</definedName>
    <definedName name="___JAN97">[1]Consultoria!#REF!</definedName>
    <definedName name="___JAN98">[1]Consultoria!#REF!</definedName>
    <definedName name="___JAN9888">[1]Consultoria!#REF!</definedName>
    <definedName name="___JAN99">[1]Consultoria!#REF!</definedName>
    <definedName name="___JUL95">[1]Consultoria!#REF!</definedName>
    <definedName name="___JUL96">[1]Consultoria!#REF!</definedName>
    <definedName name="___JUL97">[1]Consultoria!#REF!</definedName>
    <definedName name="___JUL98">[1]Consultoria!#REF!</definedName>
    <definedName name="___JUL99">[1]Consultoria!#REF!</definedName>
    <definedName name="___JUN95">[1]Consultoria!#REF!</definedName>
    <definedName name="___JUN96">[1]Consultoria!#REF!</definedName>
    <definedName name="___JUN97">[1]Consultoria!#REF!</definedName>
    <definedName name="___JUN98">[1]Consultoria!#REF!</definedName>
    <definedName name="___JUN99">[1]Consultoria!#REF!</definedName>
    <definedName name="___MAI08">[5]Consultoria!#REF!</definedName>
    <definedName name="___MAI95">[1]Consultoria!#REF!</definedName>
    <definedName name="___MAI96">[1]Consultoria!#REF!</definedName>
    <definedName name="___MAI97">[1]Consultoria!#REF!</definedName>
    <definedName name="___MAI98">[1]Consultoria!#REF!</definedName>
    <definedName name="___MAI99">[1]Consultoria!#REF!</definedName>
    <definedName name="___MAI990">[1]Consultoria!#REF!</definedName>
    <definedName name="___MAR09">[5]Consultoria!#REF!</definedName>
    <definedName name="___MAR95">[1]Consultoria!#REF!</definedName>
    <definedName name="___MAR96">[1]Consultoria!#REF!</definedName>
    <definedName name="___MAR97">[1]Consultoria!#REF!</definedName>
    <definedName name="___MAR98">[1]Consultoria!#REF!</definedName>
    <definedName name="___MAR99">[1]Consultoria!#REF!</definedName>
    <definedName name="___NOV94">[1]Consultoria!#REF!</definedName>
    <definedName name="___NOV95">[1]Consultoria!#REF!</definedName>
    <definedName name="___NOV96">[1]Consultoria!#REF!</definedName>
    <definedName name="___NOV97">[1]Consultoria!#REF!</definedName>
    <definedName name="___NOV98">[1]Consultoria!#REF!</definedName>
    <definedName name="___NOV99">[1]Consultoria!#REF!</definedName>
    <definedName name="___OUT94">[1]Consultoria!#REF!</definedName>
    <definedName name="___OUT95">[1]Consultoria!#REF!</definedName>
    <definedName name="___OUT96">[1]Consultoria!#REF!</definedName>
    <definedName name="___OUT97">[1]Consultoria!#REF!</definedName>
    <definedName name="___OUT98">[1]Consultoria!#REF!</definedName>
    <definedName name="___OUT99">[1]Consultoria!#REF!</definedName>
    <definedName name="___SET94">[1]Consultoria!#REF!</definedName>
    <definedName name="___SET95">[1]Consultoria!#REF!</definedName>
    <definedName name="___SET96">[1]Consultoria!#REF!</definedName>
    <definedName name="___SET97">[1]Consultoria!#REF!</definedName>
    <definedName name="___SET98">[1]Consultoria!#REF!</definedName>
    <definedName name="___SET99">[1]Consultoria!#REF!</definedName>
    <definedName name="___tx1">[3]PLANIL!#REF!</definedName>
    <definedName name="__ABR95">[1]Consultoria!#REF!</definedName>
    <definedName name="__ABR96">[1]Consultoria!#REF!</definedName>
    <definedName name="__ABR97">[1]Consultoria!#REF!</definedName>
    <definedName name="__ABR98">[1]Consultoria!#REF!</definedName>
    <definedName name="__ABR99">[1]Consultoria!#REF!</definedName>
    <definedName name="__AGO95">[1]Consultoria!#REF!</definedName>
    <definedName name="__AGO96">[1]Consultoria!#REF!</definedName>
    <definedName name="__AGO97">[1]Consultoria!#REF!</definedName>
    <definedName name="__AGO98">[1]Consultoria!#REF!</definedName>
    <definedName name="__AGO99">[1]Consultoria!#REF!</definedName>
    <definedName name="__DEZ94">[1]Consultoria!#REF!</definedName>
    <definedName name="__DEZ95">[1]Consultoria!#REF!</definedName>
    <definedName name="__DEZ96">[1]Consultoria!#REF!</definedName>
    <definedName name="__DEZ97">[1]Consultoria!#REF!</definedName>
    <definedName name="__DEZ98">[1]Consultoria!#REF!</definedName>
    <definedName name="__DEZ99">[1]Consultoria!#REF!</definedName>
    <definedName name="__E112803">[4]Composição_Playground!#REF!</definedName>
    <definedName name="__FEV95">[1]Consultoria!#REF!</definedName>
    <definedName name="__FEV96">[1]Consultoria!#REF!</definedName>
    <definedName name="__FEV97">[1]Consultoria!#REF!</definedName>
    <definedName name="__FEV98">[1]Consultoria!#REF!</definedName>
    <definedName name="__FEV99">[1]Consultoria!#REF!</definedName>
    <definedName name="__HUL99">[1]Consultoria!#REF!</definedName>
    <definedName name="__JAN95">[1]Consultoria!#REF!</definedName>
    <definedName name="__JAN96">[1]Consultoria!#REF!</definedName>
    <definedName name="__JAN97">[1]Consultoria!#REF!</definedName>
    <definedName name="__JAN98">[1]Consultoria!#REF!</definedName>
    <definedName name="__JAN9888">[1]Consultoria!#REF!</definedName>
    <definedName name="__JAN99">[1]Consultoria!#REF!</definedName>
    <definedName name="__JUL95">[1]Consultoria!#REF!</definedName>
    <definedName name="__JUL96">[1]Consultoria!#REF!</definedName>
    <definedName name="__JUL97">[1]Consultoria!#REF!</definedName>
    <definedName name="__JUL98">[1]Consultoria!#REF!</definedName>
    <definedName name="__JUL99">[1]Consultoria!#REF!</definedName>
    <definedName name="__JUN95">[1]Consultoria!#REF!</definedName>
    <definedName name="__JUN96">[1]Consultoria!#REF!</definedName>
    <definedName name="__JUN97">[1]Consultoria!#REF!</definedName>
    <definedName name="__JUN98">[1]Consultoria!#REF!</definedName>
    <definedName name="__JUN99">[1]Consultoria!#REF!</definedName>
    <definedName name="__MAI08">[5]Consultoria!#REF!</definedName>
    <definedName name="__MAI95">[1]Consultoria!#REF!</definedName>
    <definedName name="__MAI96">[1]Consultoria!#REF!</definedName>
    <definedName name="__MAI97">[1]Consultoria!#REF!</definedName>
    <definedName name="__MAI98">[1]Consultoria!#REF!</definedName>
    <definedName name="__MAI99">[1]Consultoria!#REF!</definedName>
    <definedName name="__MAI990">[1]Consultoria!#REF!</definedName>
    <definedName name="__MAR09">[5]Consultoria!#REF!</definedName>
    <definedName name="__MAR95">[1]Consultoria!#REF!</definedName>
    <definedName name="__MAR96">[1]Consultoria!#REF!</definedName>
    <definedName name="__MAR97">[1]Consultoria!#REF!</definedName>
    <definedName name="__MAR98">[1]Consultoria!#REF!</definedName>
    <definedName name="__MAR99">[1]Consultoria!#REF!</definedName>
    <definedName name="__NOV94">[1]Consultoria!#REF!</definedName>
    <definedName name="__NOV95">[1]Consultoria!#REF!</definedName>
    <definedName name="__NOV96">[1]Consultoria!#REF!</definedName>
    <definedName name="__NOV97">[1]Consultoria!#REF!</definedName>
    <definedName name="__NOV98">[1]Consultoria!#REF!</definedName>
    <definedName name="__NOV99">[1]Consultoria!#REF!</definedName>
    <definedName name="__OUT94">[1]Consultoria!#REF!</definedName>
    <definedName name="__OUT95">[1]Consultoria!#REF!</definedName>
    <definedName name="__OUT96">[1]Consultoria!#REF!</definedName>
    <definedName name="__OUT97">[1]Consultoria!#REF!</definedName>
    <definedName name="__OUT98">[1]Consultoria!#REF!</definedName>
    <definedName name="__OUT99">[1]Consultoria!#REF!</definedName>
    <definedName name="__SET94">[1]Consultoria!#REF!</definedName>
    <definedName name="__SET95">[1]Consultoria!#REF!</definedName>
    <definedName name="__SET96">[1]Consultoria!#REF!</definedName>
    <definedName name="__SET97">[1]Consultoria!#REF!</definedName>
    <definedName name="__SET98">[1]Consultoria!#REF!</definedName>
    <definedName name="__SET99">[1]Consultoria!#REF!</definedName>
    <definedName name="__tx1">[3]PLANIL!#REF!</definedName>
    <definedName name="_0">#REF!</definedName>
    <definedName name="_ABR95">[1]Consultoria!#REF!</definedName>
    <definedName name="_ABR96">[1]Consultoria!#REF!</definedName>
    <definedName name="_ABR97">[1]Consultoria!#REF!</definedName>
    <definedName name="_ABR98">[1]Consultoria!#REF!</definedName>
    <definedName name="_ABR99">[1]Consultoria!#REF!</definedName>
    <definedName name="_AGO95">[1]Consultoria!#REF!</definedName>
    <definedName name="_AGO96">[1]Consultoria!#REF!</definedName>
    <definedName name="_AGO97">[1]Consultoria!#REF!</definedName>
    <definedName name="_AGO98">[1]Consultoria!#REF!</definedName>
    <definedName name="_AGO99">[1]Consultoria!#REF!</definedName>
    <definedName name="_BD2">#REF!</definedName>
    <definedName name="_DEZ94">[1]Consultoria!#REF!</definedName>
    <definedName name="_DEZ95">[1]Consultoria!#REF!</definedName>
    <definedName name="_DEZ96">[1]Consultoria!#REF!</definedName>
    <definedName name="_DEZ97">[1]Consultoria!#REF!</definedName>
    <definedName name="_DEZ98">[1]Consultoria!#REF!</definedName>
    <definedName name="_DEZ99">[1]Consultoria!#REF!</definedName>
    <definedName name="_E112803">#REF!</definedName>
    <definedName name="_FEV95">[1]Consultoria!#REF!</definedName>
    <definedName name="_FEV96">[1]Consultoria!#REF!</definedName>
    <definedName name="_FEV97">[1]Consultoria!#REF!</definedName>
    <definedName name="_FEV98">[1]Consultoria!#REF!</definedName>
    <definedName name="_FEV99">[1]Consultoria!#REF!</definedName>
    <definedName name="_Fill" localSheetId="2" hidden="1">#REF!</definedName>
    <definedName name="_Fill" hidden="1">#REF!</definedName>
    <definedName name="_HUL99">[1]Consultoria!#REF!</definedName>
    <definedName name="_JAN95" localSheetId="2">[1]Consultoria!#REF!</definedName>
    <definedName name="_JAN95">[1]Consultoria!#REF!</definedName>
    <definedName name="_JAN96">[1]Consultoria!#REF!</definedName>
    <definedName name="_JAN97">[1]Consultoria!#REF!</definedName>
    <definedName name="_JAN98">[1]Consultoria!#REF!</definedName>
    <definedName name="_JAN9888">[1]Consultoria!#REF!</definedName>
    <definedName name="_JAN99">[1]Consultoria!#REF!</definedName>
    <definedName name="_juk96">[1]Consultoria!#REF!</definedName>
    <definedName name="_JUL95">[1]Consultoria!#REF!</definedName>
    <definedName name="_JUL96">[1]Consultoria!#REF!</definedName>
    <definedName name="_JUL97">[1]Consultoria!#REF!</definedName>
    <definedName name="_JUL98">[1]Consultoria!#REF!</definedName>
    <definedName name="_JUL99">[1]Consultoria!#REF!</definedName>
    <definedName name="_JUN95">[1]Consultoria!#REF!</definedName>
    <definedName name="_JUN96">[1]Consultoria!#REF!</definedName>
    <definedName name="_JUN97">[1]Consultoria!#REF!</definedName>
    <definedName name="_JUN98">[1]Consultoria!#REF!</definedName>
    <definedName name="_JUN99">[1]Consultoria!#REF!</definedName>
    <definedName name="_Key1" hidden="1">#REF!</definedName>
    <definedName name="_Key2" hidden="1">#REF!</definedName>
    <definedName name="_MAI08">[5]Consultoria!#REF!</definedName>
    <definedName name="_MAI95">[1]Consultoria!#REF!</definedName>
    <definedName name="_MAI96">[1]Consultoria!#REF!</definedName>
    <definedName name="_MAI97">[1]Consultoria!#REF!</definedName>
    <definedName name="_MAI98">[1]Consultoria!#REF!</definedName>
    <definedName name="_MAI99">[1]Consultoria!#REF!</definedName>
    <definedName name="_MAI990">[1]Consultoria!#REF!</definedName>
    <definedName name="_MAR09">[5]Consultoria!#REF!</definedName>
    <definedName name="_MAR95">[1]Consultoria!#REF!</definedName>
    <definedName name="_MAR96">[1]Consultoria!#REF!</definedName>
    <definedName name="_MAR97">[1]Consultoria!#REF!</definedName>
    <definedName name="_MAR98">[1]Consultoria!#REF!</definedName>
    <definedName name="_MAR99">[1]Consultoria!#REF!</definedName>
    <definedName name="_NOV94">[1]Consultoria!#REF!</definedName>
    <definedName name="_NOV95">[1]Consultoria!#REF!</definedName>
    <definedName name="_NOV96">[1]Consultoria!#REF!</definedName>
    <definedName name="_NOV97">[1]Consultoria!#REF!</definedName>
    <definedName name="_NOV98">[1]Consultoria!#REF!</definedName>
    <definedName name="_NOV99">[1]Consultoria!#REF!</definedName>
    <definedName name="_Order1" hidden="1">255</definedName>
    <definedName name="_Order2" hidden="1">0</definedName>
    <definedName name="_OUT94">[1]Consultoria!#REF!</definedName>
    <definedName name="_OUT95">[1]Consultoria!#REF!</definedName>
    <definedName name="_OUT96">[1]Consultoria!#REF!</definedName>
    <definedName name="_OUT97">[1]Consultoria!#REF!</definedName>
    <definedName name="_OUT98">[1]Consultoria!#REF!</definedName>
    <definedName name="_OUT99">[1]Consultoria!#REF!</definedName>
    <definedName name="_SET94">[1]Consultoria!#REF!</definedName>
    <definedName name="_SET95">[1]Consultoria!#REF!</definedName>
    <definedName name="_SET96">[1]Consultoria!#REF!</definedName>
    <definedName name="_SET97">[1]Consultoria!#REF!</definedName>
    <definedName name="_SET98">[1]Consultoria!#REF!</definedName>
    <definedName name="_SET99">[1]Consultoria!#REF!</definedName>
    <definedName name="_Sort" hidden="1">#REF!</definedName>
    <definedName name="_tx1">[6]PLANIL!#REF!</definedName>
    <definedName name="A" localSheetId="2">#REF!</definedName>
    <definedName name="A">[7]TERRAPLENAGEM!#REF!</definedName>
    <definedName name="a0" localSheetId="2">#REF!</definedName>
    <definedName name="a0">#REF!</definedName>
    <definedName name="A1080000">[8]Planilha!#REF!</definedName>
    <definedName name="A1089999">[8]Planilha!#REF!</definedName>
    <definedName name="A1090000">[8]Planilha!#REF!</definedName>
    <definedName name="A1099999">[8]Planilha!#REF!</definedName>
    <definedName name="A1100000">[8]Planilha!#REF!</definedName>
    <definedName name="A1200000">[8]Planilha!#REF!</definedName>
    <definedName name="A9999999">[8]Planilha!#REF!</definedName>
    <definedName name="a99999999">[8]Planilha!#REF!</definedName>
    <definedName name="ABR00">[1]Consultoria!#REF!</definedName>
    <definedName name="ABVFDS">[1]Consultoria!#REF!</definedName>
    <definedName name="AC" localSheetId="2">#REF!</definedName>
    <definedName name="AC">#REF!</definedName>
    <definedName name="AccessDatabase" hidden="1">"C:\Controle\DER\R. Mato Grosso\ct_matMAT GR0898.mdb"</definedName>
    <definedName name="ademir" localSheetId="3" hidden="1">{#N/A,#N/A,FALSE,"Cronograma";#N/A,#N/A,FALSE,"Cronogr. 2"}</definedName>
    <definedName name="ademir" localSheetId="0" hidden="1">{#N/A,#N/A,FALSE,"Cronograma";#N/A,#N/A,FALSE,"Cronogr. 2"}</definedName>
    <definedName name="ademir" hidden="1">{#N/A,#N/A,FALSE,"Cronograma";#N/A,#N/A,FALSE,"Cronogr. 2"}</definedName>
    <definedName name="administração">#REF!</definedName>
    <definedName name="al">[5]Consultoria!#REF!</definedName>
    <definedName name="_xlnm.Extract">#REF!</definedName>
    <definedName name="_xlnm.Print_Area" localSheetId="5">BDI!$A$1:$E$35</definedName>
    <definedName name="_xlnm.Print_Area" localSheetId="2">CPU!$A$1:$F$266</definedName>
    <definedName name="_xlnm.Print_Area" localSheetId="3">CRONOGRAMA!$A$1:$G$45</definedName>
    <definedName name="_xlnm.Print_Area" localSheetId="1">'MEMORIA CALC.'!$A$1:$M$949</definedName>
    <definedName name="_xlnm.Print_Area" localSheetId="0">'PLANILHA ORÇAM.'!$A$2:$J$183</definedName>
    <definedName name="Área_impressão_IM" localSheetId="2">#REF!</definedName>
    <definedName name="Área_impressão_IM">#REF!</definedName>
    <definedName name="AreaTeste">#REF!</definedName>
    <definedName name="AreaTeste2">#REF!</definedName>
    <definedName name="AS">[1]Consultoria!#REF!</definedName>
    <definedName name="Aut_original">[9]PROJETO!#REF!</definedName>
    <definedName name="Aut_resumo">[10]RESUMO_AUT1!#REF!</definedName>
    <definedName name="B">[11]PARETO!$C$64:$M$139</definedName>
    <definedName name="B1049000">[8]Planilha!#REF!</definedName>
    <definedName name="B1049755">[8]Planilha!#REF!</definedName>
    <definedName name="B1049999">[8]Planilha!#REF!</definedName>
    <definedName name="B10499999">[8]Planilha!#REF!</definedName>
    <definedName name="B1055512">[8]Planilha!#REF!</definedName>
    <definedName name="B1079755">[8]Planilha!#REF!</definedName>
    <definedName name="_xlnm.Database" localSheetId="2">#REF!</definedName>
    <definedName name="_xlnm.Database">#REF!</definedName>
    <definedName name="BANDEIRAS_PO">INDEX([12]LOGO!$E$5:$E$52,MATCH('[12]PLANILHA ORÇAM.'!$A$8:$A$8,[12]LOGO!$C$5:$C$52,0))</definedName>
    <definedName name="BASCARROCERIA" localSheetId="2">#REF!</definedName>
    <definedName name="BASCARROCERIA">[7]TERRAPLENAGEM!#REF!</definedName>
    <definedName name="base" localSheetId="2">[1]Consultoria!#REF!</definedName>
    <definedName name="base">[1]Consultoria!#REF!</definedName>
    <definedName name="Básico" localSheetId="2">#REF!</definedName>
    <definedName name="Básico">#REF!</definedName>
    <definedName name="bdi">#REF!</definedName>
    <definedName name="BNovo">[13]PLAN!#REF!</definedName>
    <definedName name="BONITO">#REF!</definedName>
    <definedName name="BORIDOS">#REF!</definedName>
    <definedName name="bosta" localSheetId="3" hidden="1">{#N/A,#N/A,FALSE,"Cronograma";#N/A,#N/A,FALSE,"Cronogr. 2"}</definedName>
    <definedName name="bosta" localSheetId="0" hidden="1">{#N/A,#N/A,FALSE,"Cronograma";#N/A,#N/A,FALSE,"Cronogr. 2"}</definedName>
    <definedName name="bosta" hidden="1">{#N/A,#N/A,FALSE,"Cronograma";#N/A,#N/A,FALSE,"Cronogr. 2"}</definedName>
    <definedName name="BUEIROMETÁLICO" localSheetId="2">#REF!</definedName>
    <definedName name="BUEIROMETÁLICO">#REF!</definedName>
    <definedName name="BUEIROSMETALICOS" localSheetId="2">#REF!</definedName>
    <definedName name="BUEIROSMETALICOS">#REF!</definedName>
    <definedName name="BuiltIn_Database">NA()</definedName>
    <definedName name="BuiltIn_Database___0">NA()</definedName>
    <definedName name="BuiltIn_Database___3">NA()</definedName>
    <definedName name="BuiltIn_Database___5">#REF!</definedName>
    <definedName name="BuiltIn_Database___7">#REF!</definedName>
    <definedName name="BuiltIn_Print_Area" localSheetId="2">#REF!</definedName>
    <definedName name="BuiltIn_Print_Area">#REF!</definedName>
    <definedName name="BuiltIn_Print_Area___0">#REF!</definedName>
    <definedName name="BuiltIn_Print_Area___0___0">#REF!</definedName>
    <definedName name="BuiltIn_Print_Area___1">#REF!</definedName>
    <definedName name="BuiltIn_Print_Area___2">#REF!</definedName>
    <definedName name="BuiltIn_Print_Area___3">#REF!</definedName>
    <definedName name="BuiltIn_Print_Area___4">#REF!</definedName>
    <definedName name="BuiltIn_Print_Area___5">#REF!</definedName>
    <definedName name="BuiltIn_Print_Area___6">#REF!</definedName>
    <definedName name="BuiltIn_Print_Titles">#REF!</definedName>
    <definedName name="BuiltIn_Print_Titles___1">#REF!</definedName>
    <definedName name="BuiltIn_Print_Titles___2">NA()</definedName>
    <definedName name="BuiltIn_Print_Titles___3">NA()</definedName>
    <definedName name="BuiltIn_Print_Titles___4">NA()</definedName>
    <definedName name="BuiltIn_Print_Titles___5">#REF!</definedName>
    <definedName name="BuiltIn_Print_Titles___6">#REF!</definedName>
    <definedName name="Button_12">"ct_matMAT_GR0898_Lançamento_Lista1"</definedName>
    <definedName name="Button_13">"ct_matMAT_GR0898_Lançamento_Lista2"</definedName>
    <definedName name="C_">#REF!</definedName>
    <definedName name="CA´L" localSheetId="3" hidden="1">{#N/A,#N/A,FALSE,"Cronograma";#N/A,#N/A,FALSE,"Cronogr. 2"}</definedName>
    <definedName name="CA´L" localSheetId="0" hidden="1">{#N/A,#N/A,FALSE,"Cronograma";#N/A,#N/A,FALSE,"Cronogr. 2"}</definedName>
    <definedName name="CA´L" hidden="1">{#N/A,#N/A,FALSE,"Cronograma";#N/A,#N/A,FALSE,"Cronogr. 2"}</definedName>
    <definedName name="CABO">#N/A</definedName>
    <definedName name="CADASTRO">#REF!</definedName>
    <definedName name="CAIX">#N/A</definedName>
    <definedName name="Carro">#REF!</definedName>
    <definedName name="CDT">#N/A</definedName>
    <definedName name="CélulaInicioPlanilha">#REF!</definedName>
    <definedName name="CélulaResumo">#REF!</definedName>
    <definedName name="CODIGO">#REF!</definedName>
    <definedName name="Coeficiente">#REF!</definedName>
    <definedName name="COMBINA">#REF!</definedName>
    <definedName name="COMBUSTÍVEL">#REF!</definedName>
    <definedName name="COMING">[1]Consultoria!#REF!</definedName>
    <definedName name="concorrentes" localSheetId="3" hidden="1">{#N/A,#N/A,FALSE,"Cronograma";#N/A,#N/A,FALSE,"Cronogr. 2"}</definedName>
    <definedName name="concorrentes" localSheetId="0" hidden="1">{#N/A,#N/A,FALSE,"Cronograma";#N/A,#N/A,FALSE,"Cronogr. 2"}</definedName>
    <definedName name="concorrentes" hidden="1">{#N/A,#N/A,FALSE,"Cronograma";#N/A,#N/A,FALSE,"Cronogr. 2"}</definedName>
    <definedName name="COND">#N/A</definedName>
    <definedName name="CONE">#N/A</definedName>
    <definedName name="CONS.ASF." localSheetId="2">#REF!</definedName>
    <definedName name="CONS.ASF.">[7]TERRAPLENAGEM!#REF!</definedName>
    <definedName name="CONS_ASF_">[14]TERRAPLENAGEM!#REF!</definedName>
    <definedName name="CONSERV_RESTA">#REF!</definedName>
    <definedName name="CONSERVAÇ" localSheetId="2">#REF!</definedName>
    <definedName name="CONSERVAÇ">#REF!</definedName>
    <definedName name="CONSERVAÇÃO" localSheetId="2">#REF!</definedName>
    <definedName name="CONSERVAÇÃO">[7]TERRAPLENAGEM!#REF!</definedName>
    <definedName name="CONSERVASF" localSheetId="2">#REF!</definedName>
    <definedName name="CONSERVASF">#REF!</definedName>
    <definedName name="COTAÇÕES">#REF!</definedName>
    <definedName name="COTAÇÕES_5">#REF!</definedName>
    <definedName name="_xlnm.Criteria">'[15]LE354002 Fut'!#REF!</definedName>
    <definedName name="CRON">#REF!</definedName>
    <definedName name="cronograma">[1]Consultoria!#REF!</definedName>
    <definedName name="CRUZEIROS">#REF!</definedName>
    <definedName name="d">#REF!</definedName>
    <definedName name="DADOS">#REF!</definedName>
    <definedName name="Database_MI">#REF!</definedName>
    <definedName name="DDDDDDD">'[16]João Leandro Barbosa'!$A$1:$L$123</definedName>
    <definedName name="DERCONS">#REF!</definedName>
    <definedName name="DERSEGT">#REF!</definedName>
    <definedName name="DERSIN">#REF!</definedName>
    <definedName name="DERSSEG">#REF!</definedName>
    <definedName name="DIVE">#N/A</definedName>
    <definedName name="DOLAR">#REF!</definedName>
    <definedName name="Dollars">#REF!</definedName>
    <definedName name="DRENAGEM" localSheetId="2">#REF!</definedName>
    <definedName name="DRENAGEM">[7]TERRAPLENAGEM!#REF!</definedName>
    <definedName name="e">'[15]LE354002 Fut'!#REF!</definedName>
    <definedName name="edir">[7]TERRAPLENAGEM!#REF!</definedName>
    <definedName name="ENTRADA">#REF!</definedName>
    <definedName name="EQUI">#N/A</definedName>
    <definedName name="equilibrar">#REF!</definedName>
    <definedName name="EQUIPAMENTOS" localSheetId="2">#REF!</definedName>
    <definedName name="EQUIPAMENTOS">[7]TERRAPLENAGEM!#REF!</definedName>
    <definedName name="ererer">#REF!</definedName>
    <definedName name="ERRO">#REF!</definedName>
    <definedName name="etet">#REF!</definedName>
    <definedName name="Excel_BuiltIn_Database">#REF!</definedName>
    <definedName name="Excel_BuiltIn_Print_Area_1_1_1">#REF!</definedName>
    <definedName name="Extract_MI">#REF!</definedName>
    <definedName name="fdsafsa">[10]RESUMO_AUT1!#REF!</definedName>
    <definedName name="FEV00" localSheetId="2">[1]Consultoria!#REF!</definedName>
    <definedName name="FEV00">[1]Consultoria!#REF!</definedName>
    <definedName name="FGSGRJHHGH">[1]Consultoria!#REF!</definedName>
    <definedName name="FORMULAS">#REF!</definedName>
    <definedName name="GFSDG">[1]Consultoria!#REF!</definedName>
    <definedName name="h.bar">#REF!</definedName>
    <definedName name="h.mezanino">#REF!</definedName>
    <definedName name="h.rest">#REF!</definedName>
    <definedName name="h.terreo">#REF!</definedName>
    <definedName name="HORAMÁQUINA" localSheetId="2">#REF!</definedName>
    <definedName name="HORAMÁQUINA">[7]TERRAPLENAGEM!#REF!</definedName>
    <definedName name="i">#REF!</definedName>
    <definedName name="ILUM">#N/A</definedName>
    <definedName name="Imprimir_títulos_IM">#N/A</definedName>
    <definedName name="INSUMO">#REF!</definedName>
    <definedName name="insumos" localSheetId="2">#REF!</definedName>
    <definedName name="insumos">#REF!</definedName>
    <definedName name="INTE">#N/A</definedName>
    <definedName name="ITEM">#REF!</definedName>
    <definedName name="ITEMINV">#REF!</definedName>
    <definedName name="JAN00">[1]Consultoria!#REF!</definedName>
    <definedName name="JAN000">[1]Consultoria!#REF!</definedName>
    <definedName name="jgfhd">[1]Consultoria!#REF!</definedName>
    <definedName name="jjjjj">[5]Consultoria!#REF!</definedName>
    <definedName name="jun00">[1]Consultoria!#REF!</definedName>
    <definedName name="LINHA">#REF!</definedName>
    <definedName name="LISTA">#REF!</definedName>
    <definedName name="lml">#REF!</definedName>
    <definedName name="ls">#REF!</definedName>
    <definedName name="mai00">[1]Consultoria!#REF!</definedName>
    <definedName name="mão_de_obra">#REF!</definedName>
    <definedName name="MAQSERV">#REF!</definedName>
    <definedName name="MAQSERV048" localSheetId="2">#REF!</definedName>
    <definedName name="MAQSERV048">#REF!</definedName>
    <definedName name="MAR00">[1]Consultoria!#REF!</definedName>
    <definedName name="MATERIAIS" localSheetId="2">#REF!</definedName>
    <definedName name="MATERIAIS">[7]TERRAPLENAGEM!#REF!</definedName>
    <definedName name="MATERIAL1">#REF!</definedName>
    <definedName name="MATERIAL2">#REF!</definedName>
    <definedName name="mem">[7]TERRAPLENAGEM!#REF!</definedName>
    <definedName name="MOTOR">#REF!</definedName>
    <definedName name="NOME">[1]Consultoria!#REF!</definedName>
    <definedName name="O.A.E." localSheetId="2">#REF!</definedName>
    <definedName name="O.A.E.">#REF!</definedName>
    <definedName name="O.COMPLEM." localSheetId="2">#REF!</definedName>
    <definedName name="O.COMPLEM.">#REF!</definedName>
    <definedName name="O_A_E_">#REF!</definedName>
    <definedName name="O_COMPLEM_">#REF!</definedName>
    <definedName name="OAC" localSheetId="2">#REF!</definedName>
    <definedName name="OAC">[7]TERRAPLENAGEM!#REF!</definedName>
    <definedName name="OAE" localSheetId="2">#REF!</definedName>
    <definedName name="OAE">#REF!</definedName>
    <definedName name="OAE_MAR94" localSheetId="2">#REF!</definedName>
    <definedName name="OAE_MAR94">#REF!</definedName>
    <definedName name="panenn">[7]TERRAPLENAGEM!#REF!</definedName>
    <definedName name="PARA">#N/A</definedName>
    <definedName name="PassaExtenso">[17]!PassaExtenso</definedName>
    <definedName name="PAV_MAR94" localSheetId="2">#REF!</definedName>
    <definedName name="PAV_MAR94">#REF!</definedName>
    <definedName name="PAVIMENT." localSheetId="2">#REF!</definedName>
    <definedName name="PAVIMENT.">[7]TERRAPLENAGEM!#REF!</definedName>
    <definedName name="PAVIMENT_">[14]TERRAPLENAGEM!#REF!</definedName>
    <definedName name="PAVIMENTA" localSheetId="2">#REF!</definedName>
    <definedName name="PAVIMENTA">#REF!</definedName>
    <definedName name="PAVIMENTAÇÃO">#REF!</definedName>
    <definedName name="pesquisa">#REF!</definedName>
    <definedName name="Pneus_A">#REF!</definedName>
    <definedName name="PONTEMADEIRA" localSheetId="2">#REF!</definedName>
    <definedName name="PONTEMADEIRA">#REF!</definedName>
    <definedName name="PONTESMADEIRA" localSheetId="2">#REF!</definedName>
    <definedName name="PONTESMADEIRA">#REF!</definedName>
    <definedName name="Popular" localSheetId="3" hidden="1">{#N/A,#N/A,FALSE,"Cronograma";#N/A,#N/A,FALSE,"Cronogr. 2"}</definedName>
    <definedName name="Popular" localSheetId="0" hidden="1">{#N/A,#N/A,FALSE,"Cronograma";#N/A,#N/A,FALSE,"Cronogr. 2"}</definedName>
    <definedName name="Popular" hidden="1">{#N/A,#N/A,FALSE,"Cronograma";#N/A,#N/A,FALSE,"Cronogr. 2"}</definedName>
    <definedName name="preço">#REF!</definedName>
    <definedName name="PREÇO1">#REF!</definedName>
    <definedName name="PREÇO2">#REF!</definedName>
    <definedName name="PREÇO3">#REF!</definedName>
    <definedName name="Print_Area_MI" localSheetId="2">#REF!</definedName>
    <definedName name="Print_Area_MI">#REF!</definedName>
    <definedName name="Q">#REF!</definedName>
    <definedName name="qq">[1]Consultoria!#REF!</definedName>
    <definedName name="qqqqqq">[1]Consultoria!#REF!</definedName>
    <definedName name="QUANT">#REF!</definedName>
    <definedName name="quantidade" localSheetId="2">#REF!</definedName>
    <definedName name="quantidade">#REF!</definedName>
    <definedName name="QUANTINV">#REF!</definedName>
    <definedName name="RBV">[18]Teor!$C$3:$C$7</definedName>
    <definedName name="Real">#REF!</definedName>
    <definedName name="REV.PRIMÁRIO" localSheetId="2">#REF!</definedName>
    <definedName name="REV.PRIMÁRIO">[7]TERRAPLENAGEM!#REF!</definedName>
    <definedName name="REV_PRIMÁRIO">[14]TERRAPLENAGEM!#REF!</definedName>
    <definedName name="REVESTIMPRIM" localSheetId="2">#REF!</definedName>
    <definedName name="REVESTIMPRIM">#REF!</definedName>
    <definedName name="rio" localSheetId="3" hidden="1">{#N/A,#N/A,FALSE,"Cronograma";#N/A,#N/A,FALSE,"Cronogr. 2"}</definedName>
    <definedName name="rio" localSheetId="0" hidden="1">{#N/A,#N/A,FALSE,"Cronograma";#N/A,#N/A,FALSE,"Cronogr. 2"}</definedName>
    <definedName name="rio" hidden="1">{#N/A,#N/A,FALSE,"Cronograma";#N/A,#N/A,FALSE,"Cronogr. 2"}</definedName>
    <definedName name="RIOMACHADO" localSheetId="2">#REF!</definedName>
    <definedName name="RIOMACHADO">#REF!</definedName>
    <definedName name="RIOMUQUI" localSheetId="2">#REF!</definedName>
    <definedName name="RIOMUQUI">#REF!</definedName>
    <definedName name="RIONOVE" localSheetId="2">#REF!</definedName>
    <definedName name="RIONOVE">#REF!</definedName>
    <definedName name="RIORIACHUELO" localSheetId="2">#REF!</definedName>
    <definedName name="RIORIACHUELO">#REF!</definedName>
    <definedName name="RIOSÃOPEDRO" localSheetId="2">#REF!</definedName>
    <definedName name="RIOSÃOPEDRO">#REF!</definedName>
    <definedName name="RIOSOLEDADE" localSheetId="2">#REF!</definedName>
    <definedName name="RIOSOLEDADE">#REF!</definedName>
    <definedName name="RR">#REF!</definedName>
    <definedName name="RTY">[1]Consultoria!#REF!</definedName>
    <definedName name="s">[1]Consultoria!#REF!</definedName>
    <definedName name="SDFSDF">[1]Consultoria!#REF!</definedName>
    <definedName name="segmentos" localSheetId="2">#REF!</definedName>
    <definedName name="segmentos">#REF!</definedName>
    <definedName name="SHARED_FORMULA_0">#N/A</definedName>
    <definedName name="SHARED_FORMULA_1">#N/A</definedName>
    <definedName name="SHARED_FORMULA_2">#N/A</definedName>
    <definedName name="SINALIZAÇAO" localSheetId="2">#REF!</definedName>
    <definedName name="SINALIZAÇAO">#REF!</definedName>
    <definedName name="SS" localSheetId="2">[13]PLAN!#REF!</definedName>
    <definedName name="ss" localSheetId="3" hidden="1">{#N/A,#N/A,FALSE,"Cronograma";#N/A,#N/A,FALSE,"Cronogr. 2"}</definedName>
    <definedName name="ss" localSheetId="0" hidden="1">{#N/A,#N/A,FALSE,"Cronograma";#N/A,#N/A,FALSE,"Cronogr. 2"}</definedName>
    <definedName name="ss" hidden="1">{#N/A,#N/A,FALSE,"Cronograma";#N/A,#N/A,FALSE,"Cronogr. 2"}</definedName>
    <definedName name="ssssss">#REF!</definedName>
    <definedName name="SUP_MAR94" localSheetId="2">#REF!</definedName>
    <definedName name="SUP_MAR94">#REF!</definedName>
    <definedName name="TABEL.OAE.COMPL." localSheetId="2">#REF!</definedName>
    <definedName name="TABEL.OAE.COMPL.">#REF!</definedName>
    <definedName name="TABEL.PREÇOS" localSheetId="2">#REF!</definedName>
    <definedName name="TABEL.PREÇOS">[7]TERRAPLENAGEM!#REF!</definedName>
    <definedName name="TABEL_OAE_COMPL_">#REF!</definedName>
    <definedName name="TABEL_PREÇOS">[14]TERRAPLENAGEM!#REF!</definedName>
    <definedName name="TABELANOVA" localSheetId="2">#REF!</definedName>
    <definedName name="TABELANOVA">#REF!</definedName>
    <definedName name="Teor">[18]Teor!$A$3:$A$7</definedName>
    <definedName name="Teoriar">[19]Teor!$A$3:$A$7</definedName>
    <definedName name="TER_MAR94" localSheetId="2">#REF!</definedName>
    <definedName name="TER_MAR94">#REF!</definedName>
    <definedName name="TERRAPL." localSheetId="2">#REF!</definedName>
    <definedName name="TERRAPL.">[7]TERRAPLENAGEM!#REF!</definedName>
    <definedName name="TERRAPL_">[14]TERRAPLENAGEM!#REF!</definedName>
    <definedName name="TERRAPLEN" localSheetId="2">#REF!</definedName>
    <definedName name="TERRAPLEN">#REF!</definedName>
    <definedName name="TERRAPLENAGEM">#REF!</definedName>
    <definedName name="TESTE">#REF!</definedName>
    <definedName name="TESTE_5">#REF!</definedName>
    <definedName name="TESTE1">#REF!</definedName>
    <definedName name="TESTE2">#REF!</definedName>
    <definedName name="_xlnm.Print_Titles" localSheetId="2">CPU!$6:$6</definedName>
    <definedName name="_xlnm.Print_Titles" localSheetId="1">'MEMORIA CALC.'!$1:$6</definedName>
    <definedName name="_xlnm.Print_Titles" localSheetId="0">'PLANILHA ORÇAM.'!$2:$11</definedName>
    <definedName name="Títulos_impressão_IM">#REF!</definedName>
    <definedName name="TOTAL">#REF!</definedName>
    <definedName name="TRANSPORTES" localSheetId="2">#REF!</definedName>
    <definedName name="TRANSPORTES">[7]TERRAPLENAGEM!#REF!</definedName>
    <definedName name="unidade" localSheetId="2">#REF!</definedName>
    <definedName name="unidade">#REF!</definedName>
    <definedName name="unitário" localSheetId="2">#REF!</definedName>
    <definedName name="unitário">#REF!</definedName>
    <definedName name="URV_MAR94" localSheetId="2">#REF!</definedName>
    <definedName name="URV_MAR94">#REF!</definedName>
    <definedName name="VALOR.TOTAL" localSheetId="2">#REF!</definedName>
    <definedName name="VALOR.TOTAL">#REF!</definedName>
    <definedName name="VALOR_TOTAL">#REF!</definedName>
    <definedName name="Vazios">[18]Teor!$B$3:$B$7</definedName>
    <definedName name="wrn.Cronograma." localSheetId="3" hidden="1">{#N/A,#N/A,FALSE,"Cronograma";#N/A,#N/A,FALSE,"Cronogr. 2"}</definedName>
    <definedName name="wrn.Cronograma." localSheetId="0" hidden="1">{#N/A,#N/A,FALSE,"Cronograma";#N/A,#N/A,FALSE,"Cronogr. 2"}</definedName>
    <definedName name="wrn.Cronograma." hidden="1">{#N/A,#N/A,FALSE,"Cronograma";#N/A,#N/A,FALSE,"Cronogr. 2"}</definedName>
    <definedName name="wrn.GERAL." localSheetId="3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3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WWWWWWWWWWWWWWWWWWWWWWWWWWWWW">#REF!</definedName>
    <definedName name="Z_0AF137FC_4E5C_4EA2_8137_C63D57561D3A_.wvu.PrintArea" localSheetId="1" hidden="1">'MEMORIA CALC.'!$A$1:$K$478</definedName>
    <definedName name="Z_0AF137FC_4E5C_4EA2_8137_C63D57561D3A_.wvu.PrintArea" localSheetId="0" hidden="1">'PLANILHA ORÇAM.'!$A$2:$I$95</definedName>
    <definedName name="Z_0AF137FC_4E5C_4EA2_8137_C63D57561D3A_.wvu.PrintTitles" localSheetId="0" hidden="1">'PLANILHA ORÇAM.'!$2:$11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2" i="3" l="1"/>
  <c r="J9" i="6"/>
  <c r="D451" i="1"/>
  <c r="D430" i="1"/>
  <c r="B935" i="1" s="1"/>
  <c r="B34" i="1"/>
  <c r="F34" i="1" s="1"/>
  <c r="F35" i="1" s="1"/>
  <c r="D37" i="1" s="1"/>
  <c r="F18" i="3" s="1"/>
  <c r="B31" i="1"/>
  <c r="H18" i="3"/>
  <c r="F131" i="3"/>
  <c r="B805" i="1"/>
  <c r="H131" i="3"/>
  <c r="H75" i="3"/>
  <c r="F253" i="5"/>
  <c r="F243" i="5"/>
  <c r="B239" i="5"/>
  <c r="F261" i="5"/>
  <c r="F264" i="5" s="1"/>
  <c r="F252" i="5"/>
  <c r="F242" i="5"/>
  <c r="J18" i="3" l="1"/>
  <c r="I18" i="3"/>
  <c r="J131" i="3"/>
  <c r="I131" i="3"/>
  <c r="F257" i="5"/>
  <c r="F245" i="5"/>
  <c r="F246" i="5"/>
  <c r="F247" i="5" s="1"/>
  <c r="F248" i="5" s="1"/>
  <c r="F266" i="5" s="1"/>
  <c r="G24" i="3" s="1"/>
  <c r="F189" i="3"/>
  <c r="F232" i="5"/>
  <c r="F235" i="5" s="1"/>
  <c r="B210" i="5"/>
  <c r="E223" i="5"/>
  <c r="F223" i="5" s="1"/>
  <c r="F228" i="5" s="1"/>
  <c r="B223" i="5"/>
  <c r="F213" i="5"/>
  <c r="F216" i="5" s="1"/>
  <c r="H470" i="1"/>
  <c r="B456" i="1"/>
  <c r="H462" i="1"/>
  <c r="H461" i="1"/>
  <c r="C69" i="3"/>
  <c r="E193" i="5"/>
  <c r="F193" i="5" s="1"/>
  <c r="F198" i="5" s="1"/>
  <c r="A193" i="5"/>
  <c r="B180" i="5"/>
  <c r="F205" i="5"/>
  <c r="F184" i="5"/>
  <c r="F183" i="5"/>
  <c r="F180" i="5"/>
  <c r="J12" i="6"/>
  <c r="B12" i="6"/>
  <c r="B193" i="5" s="1"/>
  <c r="H173" i="3"/>
  <c r="H168" i="3"/>
  <c r="H167" i="3"/>
  <c r="H166" i="3"/>
  <c r="H165" i="3"/>
  <c r="H164" i="3"/>
  <c r="H162" i="3"/>
  <c r="H161" i="3"/>
  <c r="H159" i="3"/>
  <c r="H156" i="3"/>
  <c r="H155" i="3"/>
  <c r="H154" i="3"/>
  <c r="H153" i="3"/>
  <c r="H152" i="3"/>
  <c r="H151" i="3"/>
  <c r="H150" i="3"/>
  <c r="H149" i="3"/>
  <c r="H147" i="3"/>
  <c r="H146" i="3"/>
  <c r="H145" i="3"/>
  <c r="H144" i="3"/>
  <c r="H143" i="3"/>
  <c r="H142" i="3"/>
  <c r="H140" i="3"/>
  <c r="H139" i="3"/>
  <c r="H137" i="3"/>
  <c r="H130" i="3"/>
  <c r="H129" i="3"/>
  <c r="H128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4" i="3"/>
  <c r="H93" i="3"/>
  <c r="H90" i="3"/>
  <c r="H78" i="3"/>
  <c r="H77" i="3"/>
  <c r="H76" i="3"/>
  <c r="H84" i="3"/>
  <c r="H83" i="3"/>
  <c r="H82" i="3"/>
  <c r="H81" i="3"/>
  <c r="H71" i="3"/>
  <c r="H68" i="3"/>
  <c r="H67" i="3"/>
  <c r="H66" i="3"/>
  <c r="H65" i="3"/>
  <c r="H64" i="3"/>
  <c r="H61" i="3"/>
  <c r="H58" i="3"/>
  <c r="H57" i="3"/>
  <c r="H56" i="3"/>
  <c r="H55" i="3"/>
  <c r="H54" i="3"/>
  <c r="H53" i="3"/>
  <c r="H52" i="3"/>
  <c r="H51" i="3"/>
  <c r="H50" i="3"/>
  <c r="H49" i="3"/>
  <c r="H45" i="3"/>
  <c r="H44" i="3"/>
  <c r="H43" i="3"/>
  <c r="H42" i="3"/>
  <c r="H41" i="3"/>
  <c r="H40" i="3"/>
  <c r="H39" i="3"/>
  <c r="H38" i="3"/>
  <c r="H37" i="3"/>
  <c r="H36" i="3"/>
  <c r="H33" i="3"/>
  <c r="H32" i="3"/>
  <c r="H28" i="3"/>
  <c r="H27" i="3"/>
  <c r="H26" i="3"/>
  <c r="H25" i="3"/>
  <c r="H24" i="3"/>
  <c r="H23" i="3"/>
  <c r="H22" i="3"/>
  <c r="H21" i="3"/>
  <c r="H17" i="3"/>
  <c r="F173" i="3"/>
  <c r="F172" i="3"/>
  <c r="F168" i="3"/>
  <c r="F167" i="3"/>
  <c r="F166" i="3"/>
  <c r="F165" i="3"/>
  <c r="F164" i="3"/>
  <c r="F161" i="3"/>
  <c r="F159" i="3"/>
  <c r="F156" i="3"/>
  <c r="F155" i="3"/>
  <c r="F154" i="3"/>
  <c r="F153" i="3"/>
  <c r="F152" i="3"/>
  <c r="F151" i="3"/>
  <c r="F150" i="3"/>
  <c r="F149" i="3"/>
  <c r="F140" i="3"/>
  <c r="F139" i="3"/>
  <c r="F137" i="3"/>
  <c r="F135" i="3"/>
  <c r="F130" i="3"/>
  <c r="F129" i="3"/>
  <c r="F128" i="3"/>
  <c r="F126" i="3"/>
  <c r="F125" i="3"/>
  <c r="F124" i="3"/>
  <c r="F123" i="3"/>
  <c r="F122" i="3"/>
  <c r="F117" i="3"/>
  <c r="F116" i="3"/>
  <c r="F115" i="3"/>
  <c r="F109" i="3"/>
  <c r="F108" i="3"/>
  <c r="F107" i="3"/>
  <c r="F106" i="3"/>
  <c r="F105" i="3"/>
  <c r="F104" i="3"/>
  <c r="F103" i="3"/>
  <c r="F102" i="3"/>
  <c r="F101" i="3"/>
  <c r="F100" i="3"/>
  <c r="F99" i="3"/>
  <c r="F66" i="3"/>
  <c r="F65" i="3"/>
  <c r="F46" i="3"/>
  <c r="H473" i="1" l="1"/>
  <c r="D475" i="1" s="1"/>
  <c r="F186" i="5"/>
  <c r="F217" i="5"/>
  <c r="F218" i="5" s="1"/>
  <c r="F219" i="5" s="1"/>
  <c r="F237" i="5" s="1"/>
  <c r="G29" i="3" s="1"/>
  <c r="H29" i="3" s="1"/>
  <c r="H463" i="1"/>
  <c r="D464" i="1" s="1"/>
  <c r="F69" i="3" s="1"/>
  <c r="F187" i="5"/>
  <c r="F188" i="5" s="1"/>
  <c r="F189" i="5" s="1"/>
  <c r="F207" i="5" s="1"/>
  <c r="G69" i="3" s="1"/>
  <c r="H69" i="3" s="1"/>
  <c r="J69" i="3" l="1"/>
  <c r="I69" i="3"/>
  <c r="F22" i="3"/>
  <c r="F13" i="3"/>
  <c r="B70" i="5"/>
  <c r="J13" i="2"/>
  <c r="A9" i="2"/>
  <c r="B9" i="2"/>
  <c r="F157" i="5" l="1"/>
  <c r="D13" i="3"/>
  <c r="B8" i="1" s="1"/>
  <c r="F176" i="5"/>
  <c r="F169" i="5"/>
  <c r="F156" i="5"/>
  <c r="F159" i="5" l="1"/>
  <c r="F160" i="5"/>
  <c r="F161" i="5" s="1"/>
  <c r="F162" i="5" s="1"/>
  <c r="F178" i="5" s="1"/>
  <c r="G13" i="3" s="1"/>
  <c r="H13" i="3" s="1"/>
  <c r="J22" i="3"/>
  <c r="J13" i="3" l="1"/>
  <c r="J14" i="3" s="1"/>
  <c r="I13" i="3"/>
  <c r="F139" i="5"/>
  <c r="F140" i="5"/>
  <c r="F128" i="5"/>
  <c r="F124" i="5"/>
  <c r="B124" i="5"/>
  <c r="F149" i="5"/>
  <c r="F138" i="5"/>
  <c r="F137" i="5"/>
  <c r="F127" i="5"/>
  <c r="I14" i="3" l="1"/>
  <c r="I9" i="2" s="1"/>
  <c r="F142" i="5"/>
  <c r="F130" i="5"/>
  <c r="F131" i="5" s="1"/>
  <c r="F132" i="5" s="1"/>
  <c r="F133" i="5" s="1"/>
  <c r="F71" i="3"/>
  <c r="D10" i="2" l="1"/>
  <c r="E10" i="2"/>
  <c r="C10" i="2"/>
  <c r="F151" i="5"/>
  <c r="B496" i="1"/>
  <c r="B507" i="1"/>
  <c r="F9" i="2" l="1"/>
  <c r="G87" i="3"/>
  <c r="H87" i="3" s="1"/>
  <c r="B466" i="1"/>
  <c r="I71" i="3" l="1"/>
  <c r="J71" i="3"/>
  <c r="B477" i="1"/>
  <c r="E13" i="7" l="1"/>
  <c r="E17" i="7" s="1"/>
  <c r="D13" i="7"/>
  <c r="C13" i="7"/>
  <c r="B13" i="7"/>
  <c r="B4" i="5" l="1"/>
  <c r="B5" i="2"/>
  <c r="B6" i="1"/>
  <c r="B5" i="5" s="1"/>
  <c r="B4" i="1"/>
  <c r="B3" i="5" s="1"/>
  <c r="B3" i="6" s="1"/>
  <c r="B3" i="1"/>
  <c r="B3" i="2" s="1"/>
  <c r="B2" i="5" s="1"/>
  <c r="B2" i="6" s="1"/>
  <c r="B6" i="2" l="1"/>
  <c r="B4" i="2"/>
  <c r="B943" i="1" l="1"/>
  <c r="B939" i="1"/>
  <c r="I173" i="3" l="1"/>
  <c r="J173" i="3"/>
  <c r="H172" i="3"/>
  <c r="B924" i="1"/>
  <c r="J167" i="3"/>
  <c r="J166" i="3"/>
  <c r="J165" i="3"/>
  <c r="J164" i="3"/>
  <c r="J161" i="3"/>
  <c r="B920" i="1"/>
  <c r="B916" i="1"/>
  <c r="J172" i="3" l="1"/>
  <c r="I168" i="3"/>
  <c r="J168" i="3"/>
  <c r="I172" i="3"/>
  <c r="B907" i="1" l="1"/>
  <c r="F162" i="3"/>
  <c r="J162" i="3" s="1"/>
  <c r="B903" i="1"/>
  <c r="I165" i="3"/>
  <c r="I166" i="3"/>
  <c r="I167" i="3"/>
  <c r="I164" i="3"/>
  <c r="J109" i="3"/>
  <c r="B705" i="1"/>
  <c r="B640" i="1"/>
  <c r="H580" i="1"/>
  <c r="H579" i="1"/>
  <c r="H578" i="1"/>
  <c r="H577" i="1"/>
  <c r="H576" i="1"/>
  <c r="H575" i="1"/>
  <c r="H574" i="1"/>
  <c r="H573" i="1"/>
  <c r="H572" i="1"/>
  <c r="H571" i="1"/>
  <c r="H581" i="1" l="1"/>
  <c r="B59" i="1" l="1"/>
  <c r="B814" i="1"/>
  <c r="F628" i="1"/>
  <c r="F627" i="1"/>
  <c r="H620" i="1"/>
  <c r="H619" i="1"/>
  <c r="F57" i="5"/>
  <c r="F56" i="5"/>
  <c r="F47" i="5"/>
  <c r="F46" i="5"/>
  <c r="H609" i="1"/>
  <c r="H610" i="1"/>
  <c r="H608" i="1"/>
  <c r="F120" i="5"/>
  <c r="F111" i="5"/>
  <c r="F110" i="5"/>
  <c r="F100" i="5"/>
  <c r="F103" i="5" s="1"/>
  <c r="F97" i="5"/>
  <c r="B97" i="5"/>
  <c r="F93" i="5"/>
  <c r="F83" i="5"/>
  <c r="F86" i="5" s="1"/>
  <c r="F74" i="5"/>
  <c r="F73" i="5"/>
  <c r="F70" i="5"/>
  <c r="F37" i="5"/>
  <c r="F39" i="5" s="1"/>
  <c r="F30" i="5"/>
  <c r="F29" i="5"/>
  <c r="F28" i="5"/>
  <c r="F27" i="5"/>
  <c r="F14" i="5"/>
  <c r="F13" i="5"/>
  <c r="F59" i="5" l="1"/>
  <c r="H611" i="1"/>
  <c r="D612" i="1" s="1"/>
  <c r="F88" i="3" s="1"/>
  <c r="H621" i="1"/>
  <c r="D622" i="1" s="1"/>
  <c r="F89" i="3" s="1"/>
  <c r="F49" i="5"/>
  <c r="F50" i="5" s="1"/>
  <c r="F113" i="5"/>
  <c r="F76" i="5"/>
  <c r="F77" i="5" s="1"/>
  <c r="F78" i="5" s="1"/>
  <c r="F79" i="5" s="1"/>
  <c r="F95" i="5" s="1"/>
  <c r="G135" i="3" s="1"/>
  <c r="F19" i="5"/>
  <c r="F32" i="5"/>
  <c r="F104" i="5"/>
  <c r="F105" i="5" s="1"/>
  <c r="F106" i="5" s="1"/>
  <c r="H135" i="3" l="1"/>
  <c r="J135" i="3" s="1"/>
  <c r="F122" i="5"/>
  <c r="F51" i="5"/>
  <c r="F52" i="5" s="1"/>
  <c r="F68" i="5" s="1"/>
  <c r="G89" i="3" s="1"/>
  <c r="H89" i="3" s="1"/>
  <c r="H88" i="3"/>
  <c r="F20" i="5"/>
  <c r="F21" i="5" s="1"/>
  <c r="F22" i="5" s="1"/>
  <c r="F41" i="5" s="1"/>
  <c r="G16" i="3" s="1"/>
  <c r="H16" i="3" s="1"/>
  <c r="G171" i="3" l="1"/>
  <c r="H171" i="3" s="1"/>
  <c r="I88" i="3"/>
  <c r="J88" i="3"/>
  <c r="I89" i="3"/>
  <c r="J89" i="3"/>
  <c r="J140" i="3"/>
  <c r="J139" i="3"/>
  <c r="J137" i="3"/>
  <c r="J130" i="3"/>
  <c r="B800" i="1"/>
  <c r="J129" i="3"/>
  <c r="B795" i="1"/>
  <c r="J128" i="3"/>
  <c r="B790" i="1"/>
  <c r="I162" i="3"/>
  <c r="J159" i="3"/>
  <c r="B889" i="1"/>
  <c r="B885" i="1"/>
  <c r="B881" i="1"/>
  <c r="B877" i="1"/>
  <c r="D151" i="3"/>
  <c r="D152" i="3"/>
  <c r="D150" i="3"/>
  <c r="B893" i="1"/>
  <c r="C859" i="1"/>
  <c r="F147" i="3" s="1"/>
  <c r="C855" i="1"/>
  <c r="F146" i="3" s="1"/>
  <c r="C851" i="1"/>
  <c r="C847" i="1"/>
  <c r="C843" i="1"/>
  <c r="C839" i="1"/>
  <c r="H599" i="1"/>
  <c r="H600" i="1" s="1"/>
  <c r="D601" i="1" s="1"/>
  <c r="F558" i="1"/>
  <c r="B563" i="1"/>
  <c r="F568" i="1"/>
  <c r="D583" i="1" s="1"/>
  <c r="B547" i="1"/>
  <c r="H588" i="1"/>
  <c r="H589" i="1" s="1"/>
  <c r="J103" i="3"/>
  <c r="J102" i="3"/>
  <c r="J101" i="3"/>
  <c r="J100" i="3"/>
  <c r="J99" i="3"/>
  <c r="J123" i="3"/>
  <c r="B770" i="1"/>
  <c r="J122" i="3"/>
  <c r="B765" i="1"/>
  <c r="C763" i="1"/>
  <c r="B760" i="1"/>
  <c r="C758" i="1"/>
  <c r="B755" i="1"/>
  <c r="C753" i="1"/>
  <c r="F119" i="3" s="1"/>
  <c r="B750" i="1"/>
  <c r="C748" i="1"/>
  <c r="F118" i="3" s="1"/>
  <c r="B745" i="1"/>
  <c r="J117" i="3"/>
  <c r="B740" i="1"/>
  <c r="J116" i="3"/>
  <c r="B735" i="1"/>
  <c r="J115" i="3"/>
  <c r="B730" i="1"/>
  <c r="C727" i="1"/>
  <c r="F114" i="3" s="1"/>
  <c r="B724" i="1"/>
  <c r="C722" i="1"/>
  <c r="B719" i="1"/>
  <c r="C717" i="1"/>
  <c r="B714" i="1"/>
  <c r="C712" i="1"/>
  <c r="B709" i="1"/>
  <c r="J108" i="3"/>
  <c r="F87" i="3" l="1"/>
  <c r="J87" i="3" s="1"/>
  <c r="F113" i="3"/>
  <c r="J113" i="3" s="1"/>
  <c r="F145" i="3"/>
  <c r="J145" i="3" s="1"/>
  <c r="F111" i="3"/>
  <c r="J111" i="3" s="1"/>
  <c r="F121" i="3"/>
  <c r="J121" i="3" s="1"/>
  <c r="F83" i="3"/>
  <c r="J83" i="3" s="1"/>
  <c r="F142" i="3"/>
  <c r="J142" i="3" s="1"/>
  <c r="F143" i="3"/>
  <c r="J143" i="3" s="1"/>
  <c r="F112" i="3"/>
  <c r="J112" i="3" s="1"/>
  <c r="F120" i="3"/>
  <c r="J120" i="3" s="1"/>
  <c r="F144" i="3"/>
  <c r="J144" i="3" s="1"/>
  <c r="H46" i="3"/>
  <c r="J46" i="3" s="1"/>
  <c r="I125" i="3"/>
  <c r="J125" i="3"/>
  <c r="I154" i="3"/>
  <c r="J154" i="3"/>
  <c r="I119" i="3"/>
  <c r="J119" i="3"/>
  <c r="I126" i="3"/>
  <c r="J126" i="3"/>
  <c r="I147" i="3"/>
  <c r="J147" i="3"/>
  <c r="I152" i="3"/>
  <c r="J152" i="3"/>
  <c r="I155" i="3"/>
  <c r="J155" i="3"/>
  <c r="I149" i="3"/>
  <c r="J149" i="3"/>
  <c r="I156" i="3"/>
  <c r="J156" i="3"/>
  <c r="I114" i="3"/>
  <c r="J114" i="3"/>
  <c r="I118" i="3"/>
  <c r="J118" i="3"/>
  <c r="I124" i="3"/>
  <c r="J124" i="3"/>
  <c r="I150" i="3"/>
  <c r="J150" i="3"/>
  <c r="I153" i="3"/>
  <c r="J153" i="3"/>
  <c r="I146" i="3"/>
  <c r="J146" i="3"/>
  <c r="I151" i="3"/>
  <c r="J151" i="3"/>
  <c r="F559" i="1"/>
  <c r="D590" i="1"/>
  <c r="J106" i="3"/>
  <c r="I103" i="3"/>
  <c r="C653" i="1"/>
  <c r="F524" i="1"/>
  <c r="B519" i="1"/>
  <c r="H451" i="1"/>
  <c r="H440" i="1"/>
  <c r="H441" i="1"/>
  <c r="H442" i="1"/>
  <c r="H438" i="1"/>
  <c r="H439" i="1"/>
  <c r="H437" i="1"/>
  <c r="H407" i="1"/>
  <c r="H406" i="1"/>
  <c r="H405" i="1"/>
  <c r="H404" i="1"/>
  <c r="H403" i="1"/>
  <c r="H402" i="1"/>
  <c r="H401" i="1"/>
  <c r="H400" i="1"/>
  <c r="F98" i="3" l="1"/>
  <c r="J98" i="3" s="1"/>
  <c r="F84" i="3"/>
  <c r="J84" i="3" s="1"/>
  <c r="J169" i="3"/>
  <c r="I104" i="3"/>
  <c r="J104" i="3"/>
  <c r="I105" i="3"/>
  <c r="J105" i="3"/>
  <c r="I107" i="3"/>
  <c r="J107" i="3"/>
  <c r="H453" i="1"/>
  <c r="D454" i="1" s="1"/>
  <c r="H443" i="1"/>
  <c r="D444" i="1" s="1"/>
  <c r="J66" i="3"/>
  <c r="B426" i="1"/>
  <c r="D418" i="1"/>
  <c r="J65" i="3"/>
  <c r="B420" i="1"/>
  <c r="B414" i="1"/>
  <c r="H399" i="1"/>
  <c r="H398" i="1"/>
  <c r="H397" i="1"/>
  <c r="H396" i="1"/>
  <c r="H395" i="1"/>
  <c r="H394" i="1"/>
  <c r="H393" i="1"/>
  <c r="H392" i="1"/>
  <c r="H391" i="1"/>
  <c r="H390" i="1"/>
  <c r="H386" i="1"/>
  <c r="H387" i="1"/>
  <c r="H388" i="1"/>
  <c r="H389" i="1"/>
  <c r="H385" i="1"/>
  <c r="D362" i="1"/>
  <c r="F56" i="3" s="1"/>
  <c r="D356" i="1"/>
  <c r="F55" i="3" s="1"/>
  <c r="D347" i="1"/>
  <c r="D349" i="1" s="1"/>
  <c r="D336" i="1"/>
  <c r="F52" i="3" s="1"/>
  <c r="D328" i="1"/>
  <c r="D295" i="1"/>
  <c r="D302" i="1" s="1"/>
  <c r="D287" i="1"/>
  <c r="D289" i="1" s="1"/>
  <c r="F43" i="3" s="1"/>
  <c r="D279" i="1"/>
  <c r="D278" i="1"/>
  <c r="D271" i="1"/>
  <c r="D270" i="1"/>
  <c r="D263" i="1"/>
  <c r="D256" i="1"/>
  <c r="D250" i="1"/>
  <c r="J231" i="1"/>
  <c r="J232" i="1"/>
  <c r="J233" i="1"/>
  <c r="J234" i="1"/>
  <c r="J235" i="1"/>
  <c r="J230" i="1"/>
  <c r="J215" i="1"/>
  <c r="J214" i="1"/>
  <c r="J213" i="1"/>
  <c r="J212" i="1"/>
  <c r="J211" i="1"/>
  <c r="J210" i="1"/>
  <c r="J209" i="1"/>
  <c r="N196" i="1"/>
  <c r="J197" i="1"/>
  <c r="J198" i="1"/>
  <c r="J199" i="1"/>
  <c r="J200" i="1"/>
  <c r="J201" i="1"/>
  <c r="J187" i="1"/>
  <c r="J186" i="1"/>
  <c r="J185" i="1"/>
  <c r="J184" i="1"/>
  <c r="J176" i="1"/>
  <c r="J175" i="1"/>
  <c r="J174" i="1"/>
  <c r="J173" i="1"/>
  <c r="J172" i="1"/>
  <c r="H150" i="1"/>
  <c r="H149" i="1"/>
  <c r="H148" i="1"/>
  <c r="H147" i="1"/>
  <c r="H146" i="1"/>
  <c r="H145" i="1"/>
  <c r="H144" i="1"/>
  <c r="H143" i="1"/>
  <c r="B154" i="1"/>
  <c r="H134" i="1"/>
  <c r="H133" i="1"/>
  <c r="H132" i="1"/>
  <c r="J132" i="3" l="1"/>
  <c r="F64" i="3"/>
  <c r="J64" i="3" s="1"/>
  <c r="F68" i="3"/>
  <c r="J68" i="3" s="1"/>
  <c r="F54" i="3"/>
  <c r="J54" i="3" s="1"/>
  <c r="F67" i="3"/>
  <c r="J67" i="3" s="1"/>
  <c r="I55" i="3"/>
  <c r="J55" i="3"/>
  <c r="I43" i="3"/>
  <c r="J43" i="3"/>
  <c r="I56" i="3"/>
  <c r="J56" i="3"/>
  <c r="I52" i="3"/>
  <c r="J52" i="3"/>
  <c r="H408" i="1"/>
  <c r="D409" i="1" s="1"/>
  <c r="D273" i="1"/>
  <c r="D281" i="1"/>
  <c r="F42" i="3" s="1"/>
  <c r="J236" i="1"/>
  <c r="D238" i="1" s="1"/>
  <c r="J216" i="1"/>
  <c r="H151" i="1"/>
  <c r="D152" i="1" s="1"/>
  <c r="F28" i="3" s="1"/>
  <c r="H135" i="1"/>
  <c r="D136" i="1" s="1"/>
  <c r="F27" i="3" s="1"/>
  <c r="F41" i="3" l="1"/>
  <c r="J41" i="3" s="1"/>
  <c r="F61" i="3"/>
  <c r="J61" i="3" s="1"/>
  <c r="J62" i="3" s="1"/>
  <c r="F36" i="3"/>
  <c r="J36" i="3" s="1"/>
  <c r="I42" i="3"/>
  <c r="J42" i="3"/>
  <c r="I27" i="3"/>
  <c r="J27" i="3"/>
  <c r="I28" i="3"/>
  <c r="J28" i="3"/>
  <c r="H123" i="1"/>
  <c r="H122" i="1"/>
  <c r="H112" i="1"/>
  <c r="H111" i="1"/>
  <c r="H124" i="1" l="1"/>
  <c r="H110" i="1"/>
  <c r="H109" i="1"/>
  <c r="H108" i="1"/>
  <c r="H107" i="1"/>
  <c r="H106" i="1"/>
  <c r="H105" i="1"/>
  <c r="H104" i="1"/>
  <c r="H103" i="1"/>
  <c r="H89" i="1"/>
  <c r="H88" i="1"/>
  <c r="H87" i="1"/>
  <c r="H86" i="1"/>
  <c r="H85" i="1"/>
  <c r="H84" i="1"/>
  <c r="H83" i="1"/>
  <c r="H82" i="1"/>
  <c r="H81" i="1"/>
  <c r="H72" i="1"/>
  <c r="D74" i="1" s="1"/>
  <c r="F23" i="3" s="1"/>
  <c r="H54" i="1"/>
  <c r="H53" i="1"/>
  <c r="H52" i="1"/>
  <c r="H51" i="1"/>
  <c r="H50" i="1"/>
  <c r="H49" i="1"/>
  <c r="H48" i="1"/>
  <c r="B39" i="1"/>
  <c r="H27" i="1"/>
  <c r="D29" i="1" l="1"/>
  <c r="F17" i="3"/>
  <c r="F26" i="3"/>
  <c r="J26" i="3" s="1"/>
  <c r="D125" i="1"/>
  <c r="H113" i="1"/>
  <c r="D115" i="1" s="1"/>
  <c r="H90" i="1"/>
  <c r="B483" i="1" s="1"/>
  <c r="F483" i="1" s="1"/>
  <c r="D485" i="1" s="1"/>
  <c r="F75" i="3" s="1"/>
  <c r="A340" i="3"/>
  <c r="I161" i="3"/>
  <c r="I159" i="3"/>
  <c r="I145" i="3"/>
  <c r="I144" i="3"/>
  <c r="I143" i="3"/>
  <c r="I142" i="3"/>
  <c r="I140" i="3"/>
  <c r="I139" i="3"/>
  <c r="I137" i="3"/>
  <c r="I135" i="3"/>
  <c r="I130" i="3"/>
  <c r="I129" i="3"/>
  <c r="I128" i="3"/>
  <c r="I123" i="3"/>
  <c r="I122" i="3"/>
  <c r="I121" i="3"/>
  <c r="I120" i="3"/>
  <c r="I117" i="3"/>
  <c r="I116" i="3"/>
  <c r="I115" i="3"/>
  <c r="I113" i="3"/>
  <c r="I112" i="3"/>
  <c r="I111" i="3"/>
  <c r="I109" i="3"/>
  <c r="I108" i="3"/>
  <c r="I106" i="3"/>
  <c r="I102" i="3"/>
  <c r="I101" i="3"/>
  <c r="I100" i="3"/>
  <c r="I99" i="3"/>
  <c r="I98" i="3"/>
  <c r="I87" i="3"/>
  <c r="I84" i="3"/>
  <c r="I83" i="3"/>
  <c r="I68" i="3"/>
  <c r="I67" i="3"/>
  <c r="I66" i="3"/>
  <c r="I65" i="3"/>
  <c r="I64" i="3"/>
  <c r="I61" i="3"/>
  <c r="I54" i="3"/>
  <c r="I46" i="3"/>
  <c r="I41" i="3"/>
  <c r="I36" i="3"/>
  <c r="I22" i="3"/>
  <c r="B37" i="2"/>
  <c r="B35" i="2"/>
  <c r="B33" i="2"/>
  <c r="B31" i="2"/>
  <c r="B29" i="2"/>
  <c r="B27" i="2"/>
  <c r="B25" i="2"/>
  <c r="B23" i="2"/>
  <c r="B21" i="2"/>
  <c r="B19" i="2"/>
  <c r="B17" i="2"/>
  <c r="B15" i="2"/>
  <c r="B13" i="2"/>
  <c r="B11" i="2"/>
  <c r="D937" i="1"/>
  <c r="F935" i="1"/>
  <c r="C937" i="1" s="1"/>
  <c r="F171" i="3" s="1"/>
  <c r="B930" i="1"/>
  <c r="B928" i="1"/>
  <c r="B895" i="1"/>
  <c r="B835" i="1"/>
  <c r="D833" i="1"/>
  <c r="B825" i="1"/>
  <c r="B819" i="1"/>
  <c r="B812" i="1"/>
  <c r="B810" i="1"/>
  <c r="B648" i="1"/>
  <c r="E644" i="1"/>
  <c r="B634" i="1"/>
  <c r="B632" i="1"/>
  <c r="F626" i="1"/>
  <c r="D630" i="1" s="1"/>
  <c r="F90" i="3" s="1"/>
  <c r="B624" i="1"/>
  <c r="B592" i="1"/>
  <c r="C590" i="1"/>
  <c r="B585" i="1"/>
  <c r="B537" i="1"/>
  <c r="B535" i="1"/>
  <c r="F523" i="1"/>
  <c r="B528" i="1"/>
  <c r="B487" i="1"/>
  <c r="B412" i="1"/>
  <c r="B378" i="1"/>
  <c r="D375" i="1"/>
  <c r="D374" i="1"/>
  <c r="D369" i="1"/>
  <c r="F57" i="3" s="1"/>
  <c r="D342" i="1"/>
  <c r="F53" i="3" s="1"/>
  <c r="D330" i="1"/>
  <c r="F51" i="3" s="1"/>
  <c r="D323" i="1"/>
  <c r="F50" i="3" s="1"/>
  <c r="B319" i="1"/>
  <c r="D317" i="1"/>
  <c r="F49" i="3" s="1"/>
  <c r="B313" i="1"/>
  <c r="B311" i="1"/>
  <c r="E309" i="1"/>
  <c r="B306" i="1"/>
  <c r="D303" i="1"/>
  <c r="B299" i="1"/>
  <c r="D297" i="1"/>
  <c r="F44" i="3" s="1"/>
  <c r="B292" i="1"/>
  <c r="D265" i="1"/>
  <c r="F40" i="3" s="1"/>
  <c r="B260" i="1"/>
  <c r="D258" i="1"/>
  <c r="F39" i="3" s="1"/>
  <c r="B253" i="1"/>
  <c r="D251" i="1"/>
  <c r="F38" i="3" s="1"/>
  <c r="B247" i="1"/>
  <c r="D245" i="1"/>
  <c r="F37" i="3" s="1"/>
  <c r="B240" i="1"/>
  <c r="E238" i="1"/>
  <c r="B226" i="1"/>
  <c r="B224" i="1"/>
  <c r="E221" i="1"/>
  <c r="J205" i="1"/>
  <c r="J196" i="1"/>
  <c r="J202" i="1" s="1"/>
  <c r="B191" i="1"/>
  <c r="E189" i="1"/>
  <c r="J183" i="1"/>
  <c r="J182" i="1"/>
  <c r="J181" i="1"/>
  <c r="J171" i="1"/>
  <c r="J177" i="1" s="1"/>
  <c r="B166" i="1"/>
  <c r="B164" i="1"/>
  <c r="H47" i="1"/>
  <c r="H46" i="1"/>
  <c r="H45" i="1"/>
  <c r="H20" i="1"/>
  <c r="D22" i="1" s="1"/>
  <c r="B15" i="1"/>
  <c r="A6" i="1"/>
  <c r="A5" i="1"/>
  <c r="A4" i="1"/>
  <c r="A3" i="1"/>
  <c r="F25" i="3" l="1"/>
  <c r="B159" i="1"/>
  <c r="F159" i="1" s="1"/>
  <c r="J75" i="3"/>
  <c r="I75" i="3"/>
  <c r="B93" i="1"/>
  <c r="F93" i="1" s="1"/>
  <c r="F94" i="1" s="1"/>
  <c r="D96" i="1" s="1"/>
  <c r="F158" i="1" s="1"/>
  <c r="I26" i="3"/>
  <c r="I132" i="3"/>
  <c r="I33" i="2" s="1"/>
  <c r="E34" i="2" s="1"/>
  <c r="F33" i="2" s="1"/>
  <c r="F16" i="3"/>
  <c r="J16" i="3" s="1"/>
  <c r="I169" i="3"/>
  <c r="I35" i="2" s="1"/>
  <c r="E36" i="2" s="1"/>
  <c r="I62" i="3"/>
  <c r="I21" i="2" s="1"/>
  <c r="D22" i="2" s="1"/>
  <c r="F21" i="2" s="1"/>
  <c r="I44" i="3"/>
  <c r="J44" i="3"/>
  <c r="I40" i="3"/>
  <c r="J40" i="3"/>
  <c r="I25" i="3"/>
  <c r="J25" i="3"/>
  <c r="I37" i="3"/>
  <c r="J37" i="3"/>
  <c r="I53" i="3"/>
  <c r="J53" i="3"/>
  <c r="I171" i="3"/>
  <c r="I174" i="3" s="1"/>
  <c r="J171" i="3"/>
  <c r="J174" i="3" s="1"/>
  <c r="I57" i="3"/>
  <c r="J57" i="3"/>
  <c r="I90" i="3"/>
  <c r="I91" i="3" s="1"/>
  <c r="J90" i="3"/>
  <c r="J91" i="3" s="1"/>
  <c r="I50" i="3"/>
  <c r="J50" i="3"/>
  <c r="I17" i="3"/>
  <c r="J17" i="3"/>
  <c r="I39" i="3"/>
  <c r="J39" i="3"/>
  <c r="I38" i="3"/>
  <c r="J38" i="3"/>
  <c r="I49" i="3"/>
  <c r="J49" i="3"/>
  <c r="I51" i="3"/>
  <c r="J51" i="3"/>
  <c r="I23" i="3"/>
  <c r="J23" i="3"/>
  <c r="F525" i="1"/>
  <c r="D528" i="1" s="1"/>
  <c r="F528" i="1" s="1"/>
  <c r="B531" i="1" s="1"/>
  <c r="F531" i="1" s="1"/>
  <c r="D533" i="1" s="1"/>
  <c r="F78" i="3" s="1"/>
  <c r="F24" i="3"/>
  <c r="B492" i="1"/>
  <c r="J188" i="1"/>
  <c r="D189" i="1" s="1"/>
  <c r="F32" i="3" s="1"/>
  <c r="D304" i="1"/>
  <c r="F45" i="3" s="1"/>
  <c r="J206" i="1"/>
  <c r="B542" i="1"/>
  <c r="D376" i="1"/>
  <c r="F58" i="3" s="1"/>
  <c r="H55" i="1"/>
  <c r="D57" i="1" s="1"/>
  <c r="J19" i="3" l="1"/>
  <c r="I16" i="3"/>
  <c r="I19" i="3" s="1"/>
  <c r="B157" i="1"/>
  <c r="F21" i="3"/>
  <c r="I29" i="2"/>
  <c r="E30" i="2" s="1"/>
  <c r="F29" i="2" s="1"/>
  <c r="I24" i="3"/>
  <c r="J24" i="3"/>
  <c r="I78" i="3"/>
  <c r="J78" i="3"/>
  <c r="I45" i="3"/>
  <c r="J45" i="3"/>
  <c r="J47" i="3" s="1"/>
  <c r="I58" i="3"/>
  <c r="J58" i="3"/>
  <c r="J59" i="3" s="1"/>
  <c r="D36" i="2"/>
  <c r="F35" i="2" s="1"/>
  <c r="F542" i="1"/>
  <c r="D545" i="1" s="1"/>
  <c r="F81" i="3" s="1"/>
  <c r="B552" i="1"/>
  <c r="F552" i="1" s="1"/>
  <c r="D554" i="1" s="1"/>
  <c r="D644" i="1" s="1"/>
  <c r="F94" i="3" s="1"/>
  <c r="B502" i="1"/>
  <c r="F502" i="1" s="1"/>
  <c r="F503" i="1" s="1"/>
  <c r="D505" i="1" s="1"/>
  <c r="F77" i="3" s="1"/>
  <c r="F492" i="1"/>
  <c r="D494" i="1" s="1"/>
  <c r="F76" i="3" s="1"/>
  <c r="B219" i="1"/>
  <c r="D219" i="1"/>
  <c r="F157" i="1"/>
  <c r="I37" i="2"/>
  <c r="F160" i="1" l="1"/>
  <c r="D162" i="1" s="1"/>
  <c r="F29" i="3" s="1"/>
  <c r="J21" i="3"/>
  <c r="I21" i="3"/>
  <c r="I59" i="3"/>
  <c r="I19" i="2" s="1"/>
  <c r="C20" i="2" s="1"/>
  <c r="F19" i="2" s="1"/>
  <c r="I47" i="3"/>
  <c r="I17" i="2" s="1"/>
  <c r="C18" i="2" s="1"/>
  <c r="F17" i="2" s="1"/>
  <c r="I11" i="2"/>
  <c r="I32" i="3"/>
  <c r="J32" i="3"/>
  <c r="I94" i="3"/>
  <c r="J94" i="3"/>
  <c r="I76" i="3"/>
  <c r="J76" i="3"/>
  <c r="E38" i="2"/>
  <c r="D38" i="2"/>
  <c r="D638" i="1"/>
  <c r="F93" i="3" s="1"/>
  <c r="D561" i="1"/>
  <c r="F82" i="3" s="1"/>
  <c r="F219" i="1"/>
  <c r="D221" i="1" s="1"/>
  <c r="F33" i="3" s="1"/>
  <c r="C12" i="2" l="1"/>
  <c r="I82" i="3"/>
  <c r="J82" i="3"/>
  <c r="I77" i="3"/>
  <c r="I79" i="3" s="1"/>
  <c r="J77" i="3"/>
  <c r="J79" i="3" s="1"/>
  <c r="I93" i="3"/>
  <c r="J93" i="3"/>
  <c r="I29" i="3"/>
  <c r="I30" i="3" s="1"/>
  <c r="J29" i="3"/>
  <c r="J30" i="3" s="1"/>
  <c r="I81" i="3"/>
  <c r="J81" i="3"/>
  <c r="I33" i="3"/>
  <c r="J33" i="3"/>
  <c r="J34" i="3" s="1"/>
  <c r="F37" i="2"/>
  <c r="I85" i="3" l="1"/>
  <c r="I27" i="2" s="1"/>
  <c r="E28" i="2" s="1"/>
  <c r="F27" i="2" s="1"/>
  <c r="J85" i="3"/>
  <c r="I25" i="2"/>
  <c r="E26" i="2" s="1"/>
  <c r="F25" i="2" s="1"/>
  <c r="I34" i="3"/>
  <c r="F11" i="2"/>
  <c r="J72" i="3"/>
  <c r="I13" i="2"/>
  <c r="I72" i="3" l="1"/>
  <c r="I15" i="2"/>
  <c r="C16" i="2" s="1"/>
  <c r="F15" i="2" s="1"/>
  <c r="C14" i="2"/>
  <c r="J95" i="3" l="1"/>
  <c r="J176" i="3" s="1"/>
  <c r="I179" i="3" s="1"/>
  <c r="K179" i="3" s="1"/>
  <c r="C39" i="2"/>
  <c r="I23" i="2"/>
  <c r="D24" i="2" s="1"/>
  <c r="I95" i="3"/>
  <c r="I176" i="3" s="1"/>
  <c r="F13" i="2"/>
  <c r="D39" i="2" l="1"/>
  <c r="D41" i="2" s="1"/>
  <c r="F23" i="2"/>
  <c r="I31" i="2"/>
  <c r="I178" i="3"/>
  <c r="C41" i="2"/>
  <c r="C43" i="2" s="1"/>
  <c r="D43" i="2" s="1"/>
  <c r="E32" i="2" l="1"/>
  <c r="I39" i="2"/>
  <c r="D40" i="2" s="1"/>
  <c r="F31" i="2" l="1"/>
  <c r="E39" i="2"/>
  <c r="E41" i="2" l="1"/>
  <c r="E43" i="2" s="1"/>
  <c r="E40" i="2"/>
  <c r="F39" i="2"/>
  <c r="G31" i="2" s="1"/>
  <c r="G9" i="2" l="1"/>
  <c r="G11" i="2"/>
  <c r="G29" i="2"/>
  <c r="G37" i="2"/>
  <c r="G25" i="2"/>
  <c r="G35" i="2"/>
  <c r="G19" i="2"/>
  <c r="G21" i="2"/>
  <c r="G13" i="2"/>
  <c r="C40" i="2"/>
  <c r="C42" i="2" s="1"/>
  <c r="D42" i="2" s="1"/>
  <c r="E42" i="2" s="1"/>
  <c r="G23" i="2"/>
  <c r="G33" i="2"/>
  <c r="G17" i="2"/>
  <c r="G27" i="2"/>
  <c r="G15" i="2"/>
  <c r="G39" i="2" l="1"/>
</calcChain>
</file>

<file path=xl/sharedStrings.xml><?xml version="1.0" encoding="utf-8"?>
<sst xmlns="http://schemas.openxmlformats.org/spreadsheetml/2006/main" count="2454" uniqueCount="632">
  <si>
    <t>MEMÓRIA DE CÁLCULO</t>
  </si>
  <si>
    <t>1.0</t>
  </si>
  <si>
    <t>Comp.(m)</t>
  </si>
  <si>
    <t>Larg.(m)</t>
  </si>
  <si>
    <t>Quant.</t>
  </si>
  <si>
    <t>Área (m²)</t>
  </si>
  <si>
    <t>x</t>
  </si>
  <si>
    <t>=</t>
  </si>
  <si>
    <t>m²</t>
  </si>
  <si>
    <t>TOTAL</t>
  </si>
  <si>
    <t>→Conforme "Planta de demolição/Construção e Quadro de Esquadrias" na prancha ARQ. 01/02.</t>
  </si>
  <si>
    <t>Alt.(m)</t>
  </si>
  <si>
    <t>Subtotal</t>
  </si>
  <si>
    <t>Area.(m²)</t>
  </si>
  <si>
    <t>Exp.(m)</t>
  </si>
  <si>
    <t>Volume(m³)</t>
  </si>
  <si>
    <t>m³</t>
  </si>
  <si>
    <t>→Conforme detalhamentos na prancha EST. 01/02.</t>
  </si>
  <si>
    <t>SAPATAS + ARRANQUES + LASTRO:</t>
  </si>
  <si>
    <t>Alt. Esc.(m)</t>
  </si>
  <si>
    <t>Vol.(m³)</t>
  </si>
  <si>
    <t>SUBTOTAL</t>
  </si>
  <si>
    <t>VIGAS  BALDRAMES:</t>
  </si>
  <si>
    <t>VB1</t>
  </si>
  <si>
    <t>VB2</t>
  </si>
  <si>
    <t>VB3</t>
  </si>
  <si>
    <t>Vol. Sapatas:</t>
  </si>
  <si>
    <t>Vol. Arranques:</t>
  </si>
  <si>
    <t>Larg. (m)</t>
  </si>
  <si>
    <t>Comp. (m)</t>
  </si>
  <si>
    <t>Alt. Esc. (m)</t>
  </si>
  <si>
    <t>Quant. (m)</t>
  </si>
  <si>
    <t>Vol (m³)</t>
  </si>
  <si>
    <t>S2</t>
  </si>
  <si>
    <t>Vol. Vigas Baldrames:</t>
  </si>
  <si>
    <t>Vol.esc.(m³)</t>
  </si>
  <si>
    <t>Vol. Concreto(m³)</t>
  </si>
  <si>
    <t>Vol. reaterro(m³)</t>
  </si>
  <si>
    <t>-</t>
  </si>
  <si>
    <t>Obs.: Foram desconsiderados os volumes de concreto acima do nível do terreno</t>
  </si>
  <si>
    <t>Conforme quadros de resumo do projeto Estrutural:</t>
  </si>
  <si>
    <t>Vigas Baldrame =</t>
  </si>
  <si>
    <t xml:space="preserve"> Arranques = </t>
  </si>
  <si>
    <t xml:space="preserve">Sapatas + Arranques = </t>
  </si>
  <si>
    <t>kg</t>
  </si>
  <si>
    <t>sapata + arranques =</t>
  </si>
  <si>
    <t>baldrame=</t>
  </si>
  <si>
    <t>→ Conforme "Área de impermeabilização"  na tabela 1.2 na prancha EST. 01/02.</t>
  </si>
  <si>
    <t>Pilares=</t>
  </si>
  <si>
    <t>Vigas Respaldo=</t>
  </si>
  <si>
    <t>Vigas Respaldo =</t>
  </si>
  <si>
    <t>Total (m²)</t>
  </si>
  <si>
    <t>Alvenaria</t>
  </si>
  <si>
    <t>vãos</t>
  </si>
  <si>
    <t xml:space="preserve"> TOTAL </t>
  </si>
  <si>
    <t>Área:(m²)</t>
  </si>
  <si>
    <t>Per.(m)</t>
  </si>
  <si>
    <t>m</t>
  </si>
  <si>
    <t>DESCONTAR VÃOS</t>
  </si>
  <si>
    <t>Total (m)</t>
  </si>
  <si>
    <t>→Conforme área da alvenaria x dois lados</t>
  </si>
  <si>
    <t>lados</t>
  </si>
  <si>
    <t>→Conforme área do chapisco</t>
  </si>
  <si>
    <t>Conforme "QUADRO DE ESQUADRIAS" localizada na prancha ARQ.01/02.</t>
  </si>
  <si>
    <t>und</t>
  </si>
  <si>
    <t>Quant</t>
  </si>
  <si>
    <t>→Conforme área de massa latex</t>
  </si>
  <si>
    <t>TOTAL =</t>
  </si>
  <si>
    <t>Conforme área da ampliação</t>
  </si>
  <si>
    <t>Área(m²)</t>
  </si>
  <si>
    <t>Porcent.(%)</t>
  </si>
  <si>
    <t>TOTAL=</t>
  </si>
  <si>
    <t>PORTO VELHO - RONDÔNIA</t>
  </si>
  <si>
    <t xml:space="preserve">CRONOGRAMA FISICO FINANCEIRO </t>
  </si>
  <si>
    <t>ITEM</t>
  </si>
  <si>
    <t>DISCRIMINAÇÃO</t>
  </si>
  <si>
    <t>PRAZO DE EXECUÇÃO</t>
  </si>
  <si>
    <t>%</t>
  </si>
  <si>
    <t>30 DIAS</t>
  </si>
  <si>
    <t>60 DIAS</t>
  </si>
  <si>
    <t>90 DIAS</t>
  </si>
  <si>
    <t/>
  </si>
  <si>
    <t>Percentual parcial</t>
  </si>
  <si>
    <t>Valor parcial com BDI</t>
  </si>
  <si>
    <t>Percentual acumulado</t>
  </si>
  <si>
    <t>Valor acumulado com BDI</t>
  </si>
  <si>
    <t>1.1</t>
  </si>
  <si>
    <t>PLANILHA ORÇAMENTÁRIA</t>
  </si>
  <si>
    <t xml:space="preserve">OBRA  : </t>
  </si>
  <si>
    <t xml:space="preserve">END.    : </t>
  </si>
  <si>
    <t>LOCAL:</t>
  </si>
  <si>
    <t>ÁREA  :</t>
  </si>
  <si>
    <t>TABELA</t>
  </si>
  <si>
    <t>CÓDIGO</t>
  </si>
  <si>
    <t>DISCRIMINAÇÃO DE SERVIÇOS</t>
  </si>
  <si>
    <t>UNID</t>
  </si>
  <si>
    <t>QUANT.</t>
  </si>
  <si>
    <t>SERVIÇOS PRELIMINARES</t>
  </si>
  <si>
    <t xml:space="preserve">A </t>
  </si>
  <si>
    <t xml:space="preserve">Placa de obra em chapa de aco galvanizado                                                                                                                                                               </t>
  </si>
  <si>
    <t xml:space="preserve">m²    </t>
  </si>
  <si>
    <t xml:space="preserve">Execução de depósito em canteiro de obra em chapa de madeira compensada, não incluso mobiliário. af_04/2016                                                                                             </t>
  </si>
  <si>
    <t>CUSTO TOTAL DE SERVIÇOS PRELIMINARES</t>
  </si>
  <si>
    <t>2.0</t>
  </si>
  <si>
    <t>DEMOLIÇÕES E RETIRADAS</t>
  </si>
  <si>
    <t>2.1</t>
  </si>
  <si>
    <t>Demolição de alvenaria de bloco furado, de forma manual, sem reaproveitamento. af_12/2017</t>
  </si>
  <si>
    <t>2.2</t>
  </si>
  <si>
    <t xml:space="preserve">Remoção de tesouras de madeira, com vão menor que 8m, de forma manual, sem reaproveitamento. af_12/2017                                                                                                 </t>
  </si>
  <si>
    <t xml:space="preserve">und   </t>
  </si>
  <si>
    <t xml:space="preserve">Demolição de telha fibrocimento                                                                                                                                                                         </t>
  </si>
  <si>
    <t>Carga e descarga mecanizada de entulho em caminhão basculante 6m³</t>
  </si>
  <si>
    <t>CUSTO TOTAL DE MOVIMENTO DE TERRA</t>
  </si>
  <si>
    <t>3.0</t>
  </si>
  <si>
    <t>MOVIMENTO DE TERRA</t>
  </si>
  <si>
    <t>3.1</t>
  </si>
  <si>
    <t>Escavação manual de valas. af_03/2016</t>
  </si>
  <si>
    <t>3.2</t>
  </si>
  <si>
    <t>Reaterro manual de valas com compactação mecanizada. af_04/2016</t>
  </si>
  <si>
    <t>4.0</t>
  </si>
  <si>
    <t>INFRA ESTRUTURA</t>
  </si>
  <si>
    <t>4.2</t>
  </si>
  <si>
    <t>Lastro de concreto magro, aplicado em pisos ou radiers, espessura de 3 cm. af_07_2016</t>
  </si>
  <si>
    <t>Fabricação, montagem e desmontagem de fôrma para viga baldrame, em madeira serrada, e=25 mm, 4 utilizações. af_06/2017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</si>
  <si>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</si>
  <si>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8,0 mm - montagem. af_12/2015</t>
  </si>
  <si>
    <t>Armação de pilar ou viga de uma estrutura convencional de concreto armado em uma edificação térrea ou sobrado utilizando aço ca-50 de 10,0 mm - montagem. af_12/2015</t>
  </si>
  <si>
    <t>Concreto fck = 25mpa, traço 1:2,3:2,7 (cimento/ areia média/ brita 1)  - preparo mecânico com betoneira 400 l. af_07/2016</t>
  </si>
  <si>
    <t>Lançamento com uso de baldes, adensamento e acabamento de concreto em estruturas. af_12/2015</t>
  </si>
  <si>
    <t>CUSTO TOTAL DE INFRA ESTRUTURA</t>
  </si>
  <si>
    <t>5.0</t>
  </si>
  <si>
    <t>SUPER ESTRUTURA</t>
  </si>
  <si>
    <t>5.1</t>
  </si>
  <si>
    <t>5.2</t>
  </si>
  <si>
    <t>5.3</t>
  </si>
  <si>
    <t>5.4</t>
  </si>
  <si>
    <t>Armação de pilar ou viga de uma estrutura convencional de concreto armado em uma edificação térrea ou sobrado utilizando aço ca-50 de 6,3 mm - montagem. af_12/2015</t>
  </si>
  <si>
    <t>5.5</t>
  </si>
  <si>
    <t>5.6</t>
  </si>
  <si>
    <t>5.7</t>
  </si>
  <si>
    <t>5.8</t>
  </si>
  <si>
    <t>5.9</t>
  </si>
  <si>
    <t xml:space="preserve">CUSTO TOTAL DE SUPER ESTRUTURA </t>
  </si>
  <si>
    <t>6.0</t>
  </si>
  <si>
    <t>ALVENARIA</t>
  </si>
  <si>
    <t>6.1</t>
  </si>
  <si>
    <t>CUSTO TOTAL DE ALVENARIA</t>
  </si>
  <si>
    <t>7.0</t>
  </si>
  <si>
    <t>COBERTURA</t>
  </si>
  <si>
    <t>7.1</t>
  </si>
  <si>
    <t xml:space="preserve">Calha em chapa de aço galvanizado número 24, desenvolvimento de 50 cm, incluso transporte vertical. af_06/2016                                                                                          </t>
  </si>
  <si>
    <t xml:space="preserve">m     </t>
  </si>
  <si>
    <t xml:space="preserve">Rufo em chapa de aço galvanizado número 24, corte de 25 cm, incluso transporte vertical. af_06/2016                                                                                                     </t>
  </si>
  <si>
    <t>8.0</t>
  </si>
  <si>
    <t>REVESTIMENTOS DE PISOS</t>
  </si>
  <si>
    <t>8.1</t>
  </si>
  <si>
    <t>8.2</t>
  </si>
  <si>
    <t>8.3</t>
  </si>
  <si>
    <t>CUSTO TOTAL DE REVESTIMENTO DE PISO</t>
  </si>
  <si>
    <t>9.0</t>
  </si>
  <si>
    <t>REVESTIMENTOS DE PAREDES</t>
  </si>
  <si>
    <t>9.1</t>
  </si>
  <si>
    <t>Chapisco aplicado em alvenarias e estruturas de concreto internas, com colher de pedreiro.  argamassa traço 1:3 com preparo em betoneira 400l. af_06/2014</t>
  </si>
  <si>
    <t>9.2</t>
  </si>
  <si>
    <t>Massa única, para recebimento de pintura, em argamassa traço 1:2:8, preparo mecânico com betoneira 400l, aplicada manualmente em faces internas de paredes, espessura de 20mm, com execução de taliscas. af_06/2014</t>
  </si>
  <si>
    <t>9.3</t>
  </si>
  <si>
    <t xml:space="preserve">Revestimento cerâmico para paredes internas com placas tipo esmaltada extra de dimensões 33x45 cm aplicadas em ambientes de área maior que 5 m² na altura inteira das paredes. af_06/2014               </t>
  </si>
  <si>
    <t>Emboço, para recebimento de cerâmica, em argamassa traço 1:2:8, preparo mecânico com betoneira 400l, aplicado manualmente em faces internas de paredes, para ambiente com área entre 5m2 e 10m2, espessu</t>
  </si>
  <si>
    <t>CUSTO TOTAL DE REVESTIMENTO DE PAREDE</t>
  </si>
  <si>
    <t>10.0</t>
  </si>
  <si>
    <t>ESQUADRIAS</t>
  </si>
  <si>
    <t>10.1</t>
  </si>
  <si>
    <t>10.2</t>
  </si>
  <si>
    <t>10.3</t>
  </si>
  <si>
    <t>10.4</t>
  </si>
  <si>
    <t>CUSTO TOTAL DE ESQUADRIAS</t>
  </si>
  <si>
    <t>11.0</t>
  </si>
  <si>
    <t>PINTURA</t>
  </si>
  <si>
    <t>11.1</t>
  </si>
  <si>
    <t>Aplicação e lixamento de massa látex em paredes, duas demãos. af_06/2014</t>
  </si>
  <si>
    <t>11.3</t>
  </si>
  <si>
    <t>Aplicação manual de pintura com tinta látex acrílica em paredes, duas demãos. af_06/2014</t>
  </si>
  <si>
    <t>CUSTO TOTAL DE PINTURA</t>
  </si>
  <si>
    <t>12.0</t>
  </si>
  <si>
    <t xml:space="preserve">INSTALAÇÕES HIDROSSANITÁRIAS      </t>
  </si>
  <si>
    <t xml:space="preserve">Instalações de água fria    </t>
  </si>
  <si>
    <t>12.1</t>
  </si>
  <si>
    <t xml:space="preserve">Tubo, pvc, soldável, dn 25mm, instalado em ramal ou sub-ramal de água - fornecimento e instalação. af_12/2014                                                                                           </t>
  </si>
  <si>
    <t>12.2</t>
  </si>
  <si>
    <t xml:space="preserve">Tubo, pvc, soldável, dn 32mm, instalado em ramal ou sub-ramal de água - fornecimento e instalação. af_12/2014                                                                                           </t>
  </si>
  <si>
    <t xml:space="preserve">Curva 90 graus, pvc, soldável, dn 25mm, instalado em ramal ou sub-ramal de água - fornecimento e instalação. af_12/2014                                                                                 </t>
  </si>
  <si>
    <t xml:space="preserve">Te, pvc, soldável, dn 25mm, instalado em ramal ou sub-ramal de água - fornecimento e instalação. af_12/2014                                                                                             </t>
  </si>
  <si>
    <t xml:space="preserve">Joelho redução 90g PVC sold c/ bucha de latão 25mm x 1/2" fornecimento e instalação.                                                                                                                    </t>
  </si>
  <si>
    <t xml:space="preserve">Kit de registro de gaveta bruto de latão ¾", inclusive conexões, roscável, instalado em ramal de água fria - fornecimento e instalação. af_12/2014                                                      </t>
  </si>
  <si>
    <t xml:space="preserve">Instalações de esgoto               </t>
  </si>
  <si>
    <t xml:space="preserve">Tubo pvc, serie normal, esgoto predial, dn 40 mm, fornecido e instalado em ramal de descarga ou ramal de esgoto sanitário. af_12/2014                                                                   </t>
  </si>
  <si>
    <t xml:space="preserve">Tubo pvc, serie normal, esgoto predial, dn 50 mm, fornecido e instalado em ramal de descarga ou ramal de esgoto sanitário. af_12/2014                                                                   </t>
  </si>
  <si>
    <t xml:space="preserve">Tubo pvc, serie normal, esgoto predial, dn 100 mm, fornecido e instalado em ramal de descarga ou ramal de esgoto sanitário. af_12/2014                                                                  </t>
  </si>
  <si>
    <t xml:space="preserve">Te, pvc, serie normal, esgoto predial, dn 50 x 50 mm, junta elástica, fornecido e instalado em ramal de descarga ou ramal de esgoto sanitário. af_12/2014                                               </t>
  </si>
  <si>
    <t xml:space="preserve">Joelho 45 graus, pvc, serie normal, esgoto predial, dn 40 mm, junta soldável, fornecido e instalado em ramal de descarga ou ramal de esgoto sanitário. af_12/2014                                       </t>
  </si>
  <si>
    <t xml:space="preserve">Joelho 45 graus, pvc, serie normal, esgoto predial, dn 100 mm, junta elástica, fornecido e instalado em ramal de descarga ou ramal de esgoto sanitário. af_12/2014                                      </t>
  </si>
  <si>
    <t xml:space="preserve">Joelho 90 graus, pvc, serie normal, esgoto predial, dn 50 mm, junta elástica, fornecido e instalado em ramal de descarga ou ramal de esgoto sanitário. af_12/2014                                       </t>
  </si>
  <si>
    <t xml:space="preserve">Joelho 90 graus, pvc, serie normal, esgoto predial, dn 100 mm, junta elástica, fornecido e instalado em ramal de descarga ou ramal de esgoto sanitário. af_12/2014                                      </t>
  </si>
  <si>
    <t xml:space="preserve">Curva curta 90 graus, pvc, serie normal, esgoto predial, dn 40 mm, junta soldável, fornecido e instalado em ramal de descarga ou ramal de esgoto sanitário. af_12/2014                                  </t>
  </si>
  <si>
    <t xml:space="preserve">Curva curta 90 graus, pvc, serie normal, esgoto predial, dn 100 mm, junta elástica, fornecido e instalado em ramal de descarga ou ramal de esgoto sanitário. af_12/2014                                 </t>
  </si>
  <si>
    <t xml:space="preserve">Barra de apoio para portadores de necessidades especiais, reta, em aço INOX polido, comprimento: 80 cm / diâmetro minimo 3cm. (Fornecimento e instalação)                                               </t>
  </si>
  <si>
    <t xml:space="preserve">CUSTO TOTAL DE INSTALAÇÕES HIDROSSANITÁRIAS    </t>
  </si>
  <si>
    <t>13.0</t>
  </si>
  <si>
    <t>ELÉTRICO</t>
  </si>
  <si>
    <t>Iluminação</t>
  </si>
  <si>
    <t>13.1</t>
  </si>
  <si>
    <t>13.2</t>
  </si>
  <si>
    <t>Caixa PVC</t>
  </si>
  <si>
    <t>13.3</t>
  </si>
  <si>
    <t>13.4</t>
  </si>
  <si>
    <t>13.5</t>
  </si>
  <si>
    <t>Tomadas e interruptores</t>
  </si>
  <si>
    <t>13.8</t>
  </si>
  <si>
    <t>Tomada média de embutir (1 módulo), 2p+t 10 a, incluindo suporte e placa - fornecimento e instalação. af_12/2015</t>
  </si>
  <si>
    <t>13.10</t>
  </si>
  <si>
    <t>Interruptor simples (1 módulo), 10a/250v, incluindo suporte e placa - fornecimento e instalação. af_12/2015</t>
  </si>
  <si>
    <t>Condutores</t>
  </si>
  <si>
    <t>13.12</t>
  </si>
  <si>
    <t>Cabo de cobre flexível isolado, 2,5 mm², anti-chama 450/750 v, para circuitos terminais - fornecimento e instalação. af_12/2015</t>
  </si>
  <si>
    <t>13.13</t>
  </si>
  <si>
    <t xml:space="preserve">Cabo de cobre flexível isolado, 4 mm², anti-chama 450/750 v, para circuitos terminais - fornecimento e instalação. af_12/2015                                                                           </t>
  </si>
  <si>
    <t>13.14</t>
  </si>
  <si>
    <t xml:space="preserve">Cabo de cobre flexível isolado, 6 mm², anti-chama 450/750 v, para circuitos terminais - fornecimento e instalação. af_12/2015                                                                           </t>
  </si>
  <si>
    <t>13.15</t>
  </si>
  <si>
    <t xml:space="preserve">Cabo de cobre flexível isolado, 10 mm², anti-chama 450/750 v, para circuitos terminais - fornecimento e instalação. af_12/2015                                                                          </t>
  </si>
  <si>
    <t xml:space="preserve">Proteção de equipamento       </t>
  </si>
  <si>
    <t>13.16</t>
  </si>
  <si>
    <t>13.17</t>
  </si>
  <si>
    <t>13.18</t>
  </si>
  <si>
    <t>13.19</t>
  </si>
  <si>
    <t>Eletrodutos e tubos</t>
  </si>
  <si>
    <t>13.20</t>
  </si>
  <si>
    <t>Eletroduto rígido roscável, pvc, dn 25 mm (3/4"), para circuitos terminais, instalado em forro - fornecimento e instalação. af_12/2015</t>
  </si>
  <si>
    <t>13.21</t>
  </si>
  <si>
    <t>13.22</t>
  </si>
  <si>
    <t>Quadros</t>
  </si>
  <si>
    <t>13.23</t>
  </si>
  <si>
    <t>13.24</t>
  </si>
  <si>
    <t>13.25</t>
  </si>
  <si>
    <t>13.26</t>
  </si>
  <si>
    <t>13.27</t>
  </si>
  <si>
    <t>CUSTO TOTAL DO ELÉTRICO</t>
  </si>
  <si>
    <t>14.0</t>
  </si>
  <si>
    <t>DIVERSOS</t>
  </si>
  <si>
    <t>9.5.1</t>
  </si>
  <si>
    <t>Diversos</t>
  </si>
  <si>
    <t>14.1</t>
  </si>
  <si>
    <t>Limpeza final da obra</t>
  </si>
  <si>
    <t>CUSTO TOTAL DA OBRA COM BDI (R$)</t>
  </si>
  <si>
    <t>CPU-1</t>
  </si>
  <si>
    <t>Placa de obra em chapa de aço galvanizado</t>
  </si>
  <si>
    <t xml:space="preserve">Execução de depósito em canteiro de obra em chapa de madeira compensada, não incluso mobiliário. af_04/2016    </t>
  </si>
  <si>
    <t xml:space="preserve">Demolição de telha fibrocimento      </t>
  </si>
  <si>
    <t xml:space="preserve">→Conforme "Planta arquitetônica existente" na prancha ARQ. </t>
  </si>
  <si>
    <t xml:space="preserve">Demolição de revestimento cerâmico                                                                                                                                                        </t>
  </si>
  <si>
    <t>Largura.(m)</t>
  </si>
  <si>
    <t>Altura.(m)</t>
  </si>
  <si>
    <t>PAREDE EXTERNA AUDITÓRIO</t>
  </si>
  <si>
    <t>PAREDE INTERNA AUDITÓRIO</t>
  </si>
  <si>
    <t>Remoção de portas, de forma manual, sem reaproveitamento. AF_12/2017</t>
  </si>
  <si>
    <t>Remoção de janelas, de forma manual, sem reaproveitamento. AF_12/2017</t>
  </si>
  <si>
    <t>Remoção de forro pvc</t>
  </si>
  <si>
    <t>S1</t>
  </si>
  <si>
    <t>S3</t>
  </si>
  <si>
    <t>S4</t>
  </si>
  <si>
    <t>S5</t>
  </si>
  <si>
    <t>S6</t>
  </si>
  <si>
    <t>→Conforme detalhamentos na prancha EST. 02/08.</t>
  </si>
  <si>
    <t>VB4</t>
  </si>
  <si>
    <t>VB5</t>
  </si>
  <si>
    <t>VB6</t>
  </si>
  <si>
    <t>OK</t>
  </si>
  <si>
    <t>VB7</t>
  </si>
  <si>
    <t>S1 A S12</t>
  </si>
  <si>
    <t>→Conforme detalhamentos na prancha EST. 02/08-03/08.</t>
  </si>
  <si>
    <t>→Conforme tabela  na prancha EST. 05/08.</t>
  </si>
  <si>
    <t>→Conforme tabela  na prancha EST. 06/08.</t>
  </si>
  <si>
    <t>→Conforme tabela  na prancha EST. 02/08-03/08.</t>
  </si>
  <si>
    <t>*Foram desconsiderados 10% adicional do projeto estrutural.</t>
  </si>
  <si>
    <t>Armação de pilar ou viga de uma estrutura convencional de concreto armado em uma edificação térrea ou sobrado utilizando aço ca-50 de 12,5 mm - montagem. af_12/2015</t>
  </si>
  <si>
    <t>Armação de pilar ou viga de uma estrutura convencional de concreto armado em uma edificação térrea ou sobrado utilizando aço ca-50 de 16.0 mm - montagem. af_12/2015</t>
  </si>
  <si>
    <t>→Conforme tabela  na prancha EST. 02/08-03/08-05/08</t>
  </si>
  <si>
    <t>Armação de pilar ou viga de uma estrutura convencional de concreto armado em uma edificação térrea ou sobrado utilizando aço ca-50 de 16,0 mm - montagem. af_12/2015</t>
  </si>
  <si>
    <t>→Conforme tabela  na prancha EST. 08/08.</t>
  </si>
  <si>
    <t>Vigas Cobertura=</t>
  </si>
  <si>
    <t>→Conforme tabela  na prancha EST. 06/08-08/08</t>
  </si>
  <si>
    <t>5.10</t>
  </si>
  <si>
    <t>REFORMA DO SALÃO NOBRE E PSICOSOCIAL</t>
  </si>
  <si>
    <t>SOMA TOTAL</t>
  </si>
  <si>
    <t>*Vãos de portas e janelas já descontados conforme projeto arquitetônico</t>
  </si>
  <si>
    <t>Fabricação e instalação de tesoura inteira em aço, vãos de 3 a 12 m e para qualquer tipo de telha, incluso içamento. AF_12/2015</t>
  </si>
  <si>
    <t>KG</t>
  </si>
  <si>
    <t>Trama de aço composta por terças para telhados de até 2 águas para telha ondulada de fibrocimento, metálica,plástica ou termoacústica, incluso transporte vertical. AF_07/2019</t>
  </si>
  <si>
    <t>Telhamento com telha metálica termoacústica e=30mm, com até 2 águas, incluso içamento. AF_07/2019</t>
  </si>
  <si>
    <t>→Conforme detalhemento do projeto de cobertura metálica</t>
  </si>
  <si>
    <t>ALVENARIA DE VEDAÇÃO DE BLOCOS CERÂMICOS FURADOS NA VERTICAL DE 14X19X39CM (ESPESSURA 14CM) DE PAREDES COM ÁREA LÍQUIDA MAIOR OU IGUAL A 6M² SEM VÃOS E ARGAMASSA DE ASSENTAMENTO COM PREPARO EM BETONEIRA. AF_06/2014</t>
  </si>
  <si>
    <t>PLATIBANDA</t>
  </si>
  <si>
    <t xml:space="preserve">Calha em chapa de aço galvanizado número 24, desenvolvimento de 50 cm, incluso transporte vertical. af_06/2016   </t>
  </si>
  <si>
    <t>→Conforme "Planta de Cobertura " na prancha ARQ. 02/02.</t>
  </si>
  <si>
    <t>Compri total.(m)</t>
  </si>
  <si>
    <t xml:space="preserve">Rufo em chapa de aço galvanizado número 24, corte de 25 cm, incluso transporte vertical. af_06/2016 </t>
  </si>
  <si>
    <t>→Conforme "Projeto Arquitetônico" na prancha ARQ. 01/02.</t>
  </si>
  <si>
    <t>APOIO FONOAUDIOLOGIA</t>
  </si>
  <si>
    <t>CIRCULAÇÃO</t>
  </si>
  <si>
    <t>ESPERA</t>
  </si>
  <si>
    <t>APOIO ASSIT. SOCIAL</t>
  </si>
  <si>
    <t>APOIO TERAPIA OCUP.</t>
  </si>
  <si>
    <t>APOIO PSICOLOGIA</t>
  </si>
  <si>
    <t>P2</t>
  </si>
  <si>
    <t>P3</t>
  </si>
  <si>
    <t>esp(0,07cm)</t>
  </si>
  <si>
    <t xml:space="preserve">CUSTO TOTAL DA OBRA (R$) -  </t>
  </si>
  <si>
    <t>Tubo, pvc, soldável, dn 25mm, instalado em ramal ou sub-ramal de água - fornecimento e instalação. af_12/2014</t>
  </si>
  <si>
    <t>→Conforme "Projeto Hidrossanitário" na prancha HIDRO. 01/02 e 02/02.</t>
  </si>
  <si>
    <t xml:space="preserve">Tubo, pvc, soldável, dn 32mm, instalado em ramal ou sub-ramal de água - fornecimento e instalação. af_12/2014   </t>
  </si>
  <si>
    <t xml:space="preserve">Curva 90 graus, pvc, soldável, dn 25mm, instalado em ramal ou sub-ramal de água - fornecimento e instalação. af_12/2014  </t>
  </si>
  <si>
    <t>unid</t>
  </si>
  <si>
    <t xml:space="preserve">Curva 90 graus, pvc, soldável, dn 32mm, instalado em ramal ou sub-ramal de água - fornecimento e instalação. af_12/2014  </t>
  </si>
  <si>
    <t xml:space="preserve">Curva 90 graus, pvc, soldável, dn 32mm, instalado em prumada de água - fornecimento e instalação. af_12/2014                                                                                            </t>
  </si>
  <si>
    <t xml:space="preserve">Te, pvc, soldável, dn 25mm, instalado em ramal ou sub-ramal de água - fornecimento e instalação. af_12/2014    </t>
  </si>
  <si>
    <t xml:space="preserve">Te, pvc, soldável, dn 32mm, instalado em ramal ou sub-ramal de água - fornecimento e instalação. af_12/2014    </t>
  </si>
  <si>
    <t>Te, pvc, soldável, dn 32mm, instalado em ramal ou sub-ramal de água - fornecimento e instalação. af_12/2014</t>
  </si>
  <si>
    <t>Luva, pvc, soldável, dn 25mm, instalado em prumada de água  - fornecimento e instalação. af_12/2014</t>
  </si>
  <si>
    <t>Joelho 90 graus, pvc, soldável, dn 25mm, instalado em ramal de distribuição de água  - fornecimento e instalação. af_12/2014</t>
  </si>
  <si>
    <t xml:space="preserve">Joelho redução 90g PVC sold c/ bucha de latão 25mm x 1/2" fornecimento e instalação. </t>
  </si>
  <si>
    <t xml:space="preserve">Adaptador curto com bolsa e rosca para registro,pvc, soldável 25mm x 3/4, instalado em ramal ou sub-ramal de água - fornecimento e instalação.   </t>
  </si>
  <si>
    <t xml:space="preserve">Kit de registro de gaveta bruto de latão ¾", inclusive conexões, roscável, instalado em ramal de água fria - fornecimento e instalação. af_12/2014  </t>
  </si>
  <si>
    <t xml:space="preserve">  </t>
  </si>
  <si>
    <t>Tubo pvc, serie normal, esgoto predial, dn 75 mm, fornecido e instalado em ramal de descarga ou ramal de esgoto sanitário. af_12/2014</t>
  </si>
  <si>
    <t xml:space="preserve">Joelho 45 graus, pvc, serie normal, esgoto predial, dn 75 mm, junta elástica, fornecido e instalado em ramal de descarga ou ramal de esgoto sanitário. af_12/2014                                      </t>
  </si>
  <si>
    <t xml:space="preserve">Joelho 45 graus, pvc, serie normal, esgoto predial, dn 50 mm, junta elástica, fornecido e instalado em ramal de descarga ou ramal de esgoto sanitário. af_12/2014                                      </t>
  </si>
  <si>
    <t>Luva simples, pvc, serie normal, esgoto predial, dn 100mm, junta elástica, fornecido e instalado em ramal de descarga ou ramal de esgoto sanitário. AF_12/2014</t>
  </si>
  <si>
    <t>Redução excêntrica,pvc, serie r, água pluvial, DN 75 x 50 MM</t>
  </si>
  <si>
    <t>Redução excêntrica,pvc, serie r, água pluvial, DN 75 x 50 mm</t>
  </si>
  <si>
    <t>Redução excêntrica,pvc, serie r, água pluvial, DN 100 x 75 MM</t>
  </si>
  <si>
    <t>A</t>
  </si>
  <si>
    <t>Redução excêntrica,pvc, serie r, água pluvial, DN 100 x 75 mm</t>
  </si>
  <si>
    <t>DESCONTAR ÁREA EMBOÇO</t>
  </si>
  <si>
    <t>Perimetro.(m)</t>
  </si>
  <si>
    <t>11.2</t>
  </si>
  <si>
    <t>Cabo de cobre flexível isolado, 4,0 mm², anti-chama 450/750 v, para circuitos terminais - fornecimento e instalação. af_12/2015</t>
  </si>
  <si>
    <t>Cabo de cobre flexível isolado, 6,0 mm², anti-chama 450/750 v, para circuitos terminais - fornecimento e instalação. af_12/2015</t>
  </si>
  <si>
    <t>Cabo de cobre flexível isolado, 10,0 mm², anti-chama 450/750 v, para circuitos terminais - fornecimento e instalação. af_12/2015</t>
  </si>
  <si>
    <t>Cabo de cobre flexível isolado, 16,0 mm², anti-chama 450/750 v, para circuitos terminais - fornecimento e instalação. af_12/2015</t>
  </si>
  <si>
    <t>Cabo de cobre flexível isolado, 35,0 mm², anti-chama 450/750 v, para circuitos terminais - fornecimento e instalação. af_12/2015</t>
  </si>
  <si>
    <t xml:space="preserve">Cabo de cobre flexível isolado, 16 mm², anti-chama 450/750 v, para circuitos terminais - fornecimento e instalação. af_12/2015                                                                          </t>
  </si>
  <si>
    <t xml:space="preserve">Cabo de cobre flexível isolado, 35 mm², anti-chama 450/750 v, para circuitos terminais - fornecimento e instalação. af_12/2015                                                                          </t>
  </si>
  <si>
    <t xml:space="preserve">Disjuntor monopolar tipo din, corrente nominal de 10a - fornecimento e instalação. af_04/2016                                                                                                           </t>
  </si>
  <si>
    <t>Disjuntor monopolar tipo din, corrente nominal de 10a - fornecimento e instalação. af_04/2016</t>
  </si>
  <si>
    <t>Disjuntor monopolar tipo din, corrente nominal de 16a - fornecimento e instalação. af_04/2016</t>
  </si>
  <si>
    <t>Disjuntor monopolar tipo din, corrente nominal de 40a - fornecimento e instalação. af_04/2016</t>
  </si>
  <si>
    <t>Disjuntor monopolar tipo din, corrente nominal de 50a - fornecimento e instalação. af_04/2016</t>
  </si>
  <si>
    <t>Disjuntor bipolar tipo din, corrente nominal de 50a - fornecimento e instalação. af_04/2016</t>
  </si>
  <si>
    <t>Disjuntor bipolar tipo din, corrente nominal de 10a - fornecimento e instalação. af_04/2016</t>
  </si>
  <si>
    <t>Disjuntor bipolar tipo din, corrente nominal de 16a - fornecimento e instalação. af_04/2016</t>
  </si>
  <si>
    <t xml:space="preserve">Quadro de distribuicao de energia em chapa metálica, para 18 disjuntores termomagneticos monopolares, com barramento trifasico e neutro - fornecimento e instalacao                           </t>
  </si>
  <si>
    <t xml:space="preserve">Quadro de distribuicao de energia em chapa metálica, para 18 disjuntores termomagneticos monopolares, com barramento trifasico e neutro - fornecimento e instalacao   </t>
  </si>
  <si>
    <t>13.28</t>
  </si>
  <si>
    <t xml:space="preserve">Caixa de inspeção para aterramento, circurlar em polietileno, diâmetro interno = 0.3m </t>
  </si>
  <si>
    <t>→Conforme "Projeto ARQ" na prancha ARQ 01/02 e 02/02.</t>
  </si>
  <si>
    <t>Caixa retangular 4" x 2" média , pvc, instalada em parede - fornecimento e instalação. af_12/2015</t>
  </si>
  <si>
    <t>CPU-03</t>
  </si>
  <si>
    <t>DESCRIÇÃO SERVIÇO</t>
  </si>
  <si>
    <t>UND</t>
  </si>
  <si>
    <t>MÃO DE OBRA</t>
  </si>
  <si>
    <t>DESCRIÇÃO INSUMO</t>
  </si>
  <si>
    <t>COEFICIENTE</t>
  </si>
  <si>
    <t>UNITÁRIO (R$)</t>
  </si>
  <si>
    <t>SUB TOTAL (R$)</t>
  </si>
  <si>
    <t>CARPINTEIRO DE FORMAS COM ENCARGOS COMPLEMENTARES</t>
  </si>
  <si>
    <t>H</t>
  </si>
  <si>
    <t>SERVENTE COM ENCARGOS COMPLEMENTARES</t>
  </si>
  <si>
    <t>Parcial Mão-de-Obra S/L. Social</t>
  </si>
  <si>
    <t>Leis Sociais</t>
  </si>
  <si>
    <t>Total Mão-de-Obra + L. Social</t>
  </si>
  <si>
    <t>Total de Mão de Obra (01)</t>
  </si>
  <si>
    <t>MATERIAIS</t>
  </si>
  <si>
    <t>SARRAFO DE MADEIRA NAO APARELHADA *2,5 X 7* CM, MACARANDUBA, ANGELIM OU EQUIVALENTE DA REGIAO</t>
  </si>
  <si>
    <t>M</t>
  </si>
  <si>
    <t>PONTALETE DE MADEIRA NAO APARELHADA *7,5 X 7,5* CM (3 X 3 ") PINUS, MISTA OU EQUIVALENTE DA REGIAO</t>
  </si>
  <si>
    <t>PLACA DE OBRA (PARA CONSTRUCAO CIVIL) EM CHAPA GALVANIZADA *N. 22*, ADESIVADA, DE *2,0 X 1,125* M</t>
  </si>
  <si>
    <t>M²</t>
  </si>
  <si>
    <t>PREGO DE ACO POLIDO COM CABECA 18 X 30 (2 3/4 X 10)</t>
  </si>
  <si>
    <t>Total Materiais (02)</t>
  </si>
  <si>
    <t>EQUIPAMENTOS / FERRAMENTAS / OUTROS</t>
  </si>
  <si>
    <t>CONCRETO MAGRO PARA LASTRO, TRAÇO 1:4,5:4,5 (CIMENTO/ AREIA MÉDIA/ BRITA 1) - PREPARO MECÂNICO COM BETONEIRA 400 L. AF_07/2016</t>
  </si>
  <si>
    <t>M³</t>
  </si>
  <si>
    <t>Total Equipamentos (03)</t>
  </si>
  <si>
    <t>CUSTO UNITÁRIO DO SERVIÇO = (01)+(02)+(03)</t>
  </si>
  <si>
    <t>Endereço:</t>
  </si>
  <si>
    <t>Cidade:</t>
  </si>
  <si>
    <t>Porto Velho/RO</t>
  </si>
  <si>
    <t>COMPOSIÇÃO</t>
  </si>
  <si>
    <t>Unidade</t>
  </si>
  <si>
    <t>UNIDADE</t>
  </si>
  <si>
    <t>Servente com encargos complementares</t>
  </si>
  <si>
    <t>h</t>
  </si>
  <si>
    <t>Eletricista com encargos complementares</t>
  </si>
  <si>
    <t>l</t>
  </si>
  <si>
    <t>Vidraceiro com encargos complementares</t>
  </si>
  <si>
    <t>Massa para vidro</t>
  </si>
  <si>
    <t>Kg</t>
  </si>
  <si>
    <t>Vidro temperado incolor e = 8 mm, sem colocação</t>
  </si>
  <si>
    <t>Auxiliar de eletricista com encargos complementares</t>
  </si>
  <si>
    <t>COT-1.8</t>
  </si>
  <si>
    <t>Estopa</t>
  </si>
  <si>
    <t>Solvente diluente a base de aguarrás</t>
  </si>
  <si>
    <t>Placa de Obra em Chapa de aço Galvanizado (2,0m x 3,00m).</t>
  </si>
  <si>
    <t>Janela em vidro temperado 02 folhas e= 8mm</t>
  </si>
  <si>
    <t>J01</t>
  </si>
  <si>
    <t>J02</t>
  </si>
  <si>
    <t>X</t>
  </si>
  <si>
    <t>J03</t>
  </si>
  <si>
    <t>Porta de vidro temperado 8mm</t>
  </si>
  <si>
    <t>CPU-5</t>
  </si>
  <si>
    <t>Porta em vidro blindex e= 8mm - fornecimento e instalação</t>
  </si>
  <si>
    <t>Porta em vidro temperado 02 folhas e= 8mm</t>
  </si>
  <si>
    <t>P01</t>
  </si>
  <si>
    <t>P02</t>
  </si>
  <si>
    <t>Luminária tipo LED de embutir 30x30</t>
  </si>
  <si>
    <t>CUSTO TOTAL DE DEMOLIÇÕES E RETIRADAS</t>
  </si>
  <si>
    <t xml:space="preserve">Valor parcial </t>
  </si>
  <si>
    <t>Rede Lógica</t>
  </si>
  <si>
    <t>13.29</t>
  </si>
  <si>
    <t>13.30</t>
  </si>
  <si>
    <t>13.31</t>
  </si>
  <si>
    <t>Caixa retangular 4" X 4" Alta</t>
  </si>
  <si>
    <t>Tomada RJ45 -  fornecimento e instalação.</t>
  </si>
  <si>
    <t xml:space="preserve">Cabo Eletrônico Catergoria 5E, Instalado em Edificação Institucional - Fornecimento e Instalação </t>
  </si>
  <si>
    <t>Eletroduto rígido roscável, pvc, dn 32 mm (1"), para circuitos terminais, instalado em forro - fornecimento e instalação. af_12/2015</t>
  </si>
  <si>
    <t>Quadro de Distribuição para Telefone N.4, 60X60X12CM em Chapa Metálica , de Embutir</t>
  </si>
  <si>
    <t>COTAÇÃO DE PREÇOS</t>
  </si>
  <si>
    <t>DESCRIÇÃO</t>
  </si>
  <si>
    <t>QTD</t>
  </si>
  <si>
    <t>Média de preços</t>
  </si>
  <si>
    <t>COT-1.1</t>
  </si>
  <si>
    <t>BR 364 - KM 17 CASA DE SAUDE SANTA MARCELINA</t>
  </si>
  <si>
    <t>238,20 M2</t>
  </si>
  <si>
    <t>COTAÇÃO</t>
  </si>
  <si>
    <t>Placa de ACM (cor azul) com letras em aço galvanizado</t>
  </si>
  <si>
    <t>Piso podotátil, direcional ou alerta, assentado sobre argamassa. AF_05/2020</t>
  </si>
  <si>
    <t>14.3</t>
  </si>
  <si>
    <t>Conforme projeto de acessibilidade</t>
  </si>
  <si>
    <t>Forro</t>
  </si>
  <si>
    <t>4.1</t>
  </si>
  <si>
    <t>→Conforme "Planta de Arquitetura " na prancha ARQ. 01/02.</t>
  </si>
  <si>
    <t>13.6</t>
  </si>
  <si>
    <t>13.7</t>
  </si>
  <si>
    <t>13.9</t>
  </si>
  <si>
    <t>13.11</t>
  </si>
  <si>
    <t>OBRA:</t>
  </si>
  <si>
    <t>END:</t>
  </si>
  <si>
    <t>ÁREA:</t>
  </si>
  <si>
    <t>OBRA</t>
  </si>
  <si>
    <t>11.4</t>
  </si>
  <si>
    <t>L = taxa de lucro.</t>
  </si>
  <si>
    <t>I = taxa de tributos;</t>
  </si>
  <si>
    <t>S = taxa de seguro; R = taxa de risco e G = garantia do empreendimento;</t>
  </si>
  <si>
    <t>DF = taxa das despesas financeiras;</t>
  </si>
  <si>
    <t>AC = taxa de rateio da Administração Central;</t>
  </si>
  <si>
    <t>Onde:</t>
  </si>
  <si>
    <t>Os valores de BDI acima foram calculados com emprego da fórmula abaixo:</t>
  </si>
  <si>
    <t>Fonte da composição, valores de referência e fórmula do BDI:  Acórdão 2622/2013 - TCU - Plenário</t>
  </si>
  <si>
    <t>ISSQN (**)</t>
  </si>
  <si>
    <t>PIS</t>
  </si>
  <si>
    <t>COFINS</t>
  </si>
  <si>
    <r>
      <t xml:space="preserve">Tributos </t>
    </r>
    <r>
      <rPr>
        <b/>
        <i/>
        <sz val="11"/>
        <rFont val="Century Gothic"/>
        <family val="2"/>
      </rPr>
      <t>(soma dos itens abaixo)</t>
    </r>
  </si>
  <si>
    <t>Lucro</t>
  </si>
  <si>
    <t>Despesas Financeiras</t>
  </si>
  <si>
    <t>Risco</t>
  </si>
  <si>
    <t>Seguro e Garantia (*)</t>
  </si>
  <si>
    <t>Administração Central</t>
  </si>
  <si>
    <t>3º QUARTIL</t>
  </si>
  <si>
    <t>MÉDIO</t>
  </si>
  <si>
    <t>1º QUARTIL</t>
  </si>
  <si>
    <t>BDI ADOTADO %</t>
  </si>
  <si>
    <t>VALORES DE REFERÊNCIA - %</t>
  </si>
  <si>
    <r>
      <t>LOCAL:</t>
    </r>
    <r>
      <rPr>
        <sz val="10"/>
        <rFont val="Century Gothic"/>
        <family val="2"/>
      </rPr>
      <t>PORTO VELHO - RONDÔNIA</t>
    </r>
  </si>
  <si>
    <r>
      <t>END.    :</t>
    </r>
    <r>
      <rPr>
        <sz val="10"/>
        <rFont val="Century Gothic"/>
        <family val="2"/>
      </rPr>
      <t xml:space="preserve"> BR 364 - KM 17 CASA DE SAUDE SANTA MARCELINA</t>
    </r>
  </si>
  <si>
    <r>
      <t>OBRA  :</t>
    </r>
    <r>
      <rPr>
        <sz val="10"/>
        <rFont val="Century Gothic"/>
        <family val="2"/>
      </rPr>
      <t xml:space="preserve"> REFORMA DO SALÃO NOBRE E PSICOSOCIAL</t>
    </r>
  </si>
  <si>
    <t>COMPOSIÇÃO ANALÍTICA DO BDI - CONSTRUÇÃO DE EDIFÍCIOS</t>
  </si>
  <si>
    <t xml:space="preserve"> </t>
  </si>
  <si>
    <t>FORRO EM RÉGUAS DE PVC, FRISADO, PARA AMBIENTES RESIDENCIAIS, INCLUSIVE ESTRUTURA DE FIXAÇÃO. AF_05/2017_P</t>
  </si>
  <si>
    <t xml:space="preserve">REVESTIMENTO CERÂMICO PARA PISO COM PLACAS TIPO PORCELANATO DE DIMENSÕES 45X45 CM APLICADA EM AMBIENTES DE ÁREA MAIOR QUE 10 M². AF_06/2014 </t>
  </si>
  <si>
    <t>Rodapé cerâmico de 7cm de altura com placas tipo porcelanato de dimensões 45x45 cm aplicada em ambientes de área maior que 10 M². AF 06/2014</t>
  </si>
  <si>
    <t xml:space="preserve">Porta de aluminio de correr em ACM duplo, pintura eletrostática na cor branca, inclusive acessórios </t>
  </si>
  <si>
    <t>CPU-8</t>
  </si>
  <si>
    <t>Pedreiro com encargos complementares</t>
  </si>
  <si>
    <t>Selante elástico monocomponente a base de poliuretano para juntas diversas</t>
  </si>
  <si>
    <t xml:space="preserve">Porta de aluminio abrir com ACM duplo, pintura eletrostatica na cor branca, inclusive acessórios </t>
  </si>
  <si>
    <t>GUARNICAO/MOLDURA DE ACABAMENTO PARA ESQUADRIA DE ALUMINIO ANODIZADO NATURAL, PARA 1 FACE</t>
  </si>
  <si>
    <t>BUCHA DE NYLON SEM ABA S10, COM PARAFUSO DE 6,10 X 65 MM EM ACO ZINCADO COM ROSCA SOBERBA, CABECA CHATA E FENDA PHILLIPS</t>
  </si>
  <si>
    <t>m2</t>
  </si>
  <si>
    <t>310 ml</t>
  </si>
  <si>
    <t>VALOR TOTAL S/ BDI (R$)</t>
  </si>
  <si>
    <t>VALOR UNIT S/ BDI(R$)</t>
  </si>
  <si>
    <t>VALOR TOTAL C/ BDI (R$)</t>
  </si>
  <si>
    <t>CUSTO TOTAL DA OBRA S/ BDI(R$)</t>
  </si>
  <si>
    <t>MÊS</t>
  </si>
  <si>
    <t>CUSTO TOTAL DE ADMINISTRAÇÃO E CONTROLE</t>
  </si>
  <si>
    <t>CPU-10</t>
  </si>
  <si>
    <t>Administração e Controle - Resp. Técnico (Engenheiro Civil)</t>
  </si>
  <si>
    <t>Engenheiro Civil Junior com encargos complementares</t>
  </si>
  <si>
    <t>Mestre de obras com encargos complementares</t>
  </si>
  <si>
    <t>ADMINISTRAÇÃO E CONTROLE</t>
  </si>
  <si>
    <t>Administração e Controle</t>
  </si>
  <si>
    <t>→Conforme cronograma</t>
  </si>
  <si>
    <t>3.3</t>
  </si>
  <si>
    <t>3.4</t>
  </si>
  <si>
    <t>3.5</t>
  </si>
  <si>
    <t>3.6</t>
  </si>
  <si>
    <t>3.7</t>
  </si>
  <si>
    <t>3.8</t>
  </si>
  <si>
    <t>3.9</t>
  </si>
  <si>
    <t>5.11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</si>
  <si>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</si>
  <si>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</si>
  <si>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</si>
  <si>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</si>
  <si>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</si>
  <si>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</si>
  <si>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</si>
  <si>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</si>
  <si>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</si>
  <si>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8.4</t>
  </si>
  <si>
    <t>8.5</t>
  </si>
  <si>
    <t>8.6</t>
  </si>
  <si>
    <t>8.7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</si>
  <si>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</si>
  <si>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</si>
  <si>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</si>
  <si>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</si>
  <si>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</si>
  <si>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</si>
  <si>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</si>
  <si>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</si>
  <si>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</si>
  <si>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</si>
  <si>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</si>
  <si>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</si>
  <si>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</si>
  <si>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</si>
  <si>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</si>
  <si>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</si>
  <si>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</si>
  <si>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</si>
  <si>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</si>
  <si>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</si>
  <si>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</si>
  <si>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</si>
  <si>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</si>
  <si>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15.0</t>
  </si>
  <si>
    <t>15.1</t>
  </si>
  <si>
    <t>15.2</t>
  </si>
  <si>
    <t>15.3</t>
  </si>
  <si>
    <t>un</t>
  </si>
  <si>
    <t>REMOÇÃO DE FORROS DE DRYWALL, PVC E FIBROMINERAL, DE FORMA MANUAL, SEM REAPROVEITAMENTO. AF_12/2017</t>
  </si>
  <si>
    <t>VASO SANITARIO SIFONADO CONVENCIONAL PARA PCD SEM FURO FRONTAL COM  LOUÇA BRANCA SEM ASSENTO -  FORNECIMENTO E INSTALAÇÃO. AF_01/2020</t>
  </si>
  <si>
    <t>CPU-7</t>
  </si>
  <si>
    <t>luminária Led 30x30</t>
  </si>
  <si>
    <t>Cumeeira metálica para telha termoacústica</t>
  </si>
  <si>
    <t>COT-2</t>
  </si>
  <si>
    <t>RONDOAÇO</t>
  </si>
  <si>
    <t>FORTALEZA</t>
  </si>
  <si>
    <t>AÇOBRASIL</t>
  </si>
  <si>
    <t>(69) 3212-4654</t>
  </si>
  <si>
    <t>(69) 3227-2090</t>
  </si>
  <si>
    <t>CPU-11</t>
  </si>
  <si>
    <t>Telhadista com encargos complementares</t>
  </si>
  <si>
    <t>circulação externa</t>
  </si>
  <si>
    <t>psicossocial</t>
  </si>
  <si>
    <t>VALOR UNIT C/ BDI (21,30%) (R$)</t>
  </si>
  <si>
    <t>BDI: 21,30%</t>
  </si>
  <si>
    <t>13.</t>
  </si>
  <si>
    <t>ARMAÇÃO DE PILAR OU VIGA DE ESTRUTURA CONVENCIONAL DE CONCRETO ARMADO UTILIZANDO AÇO CA-50 DE 8,0 MM - MONTAGEM. AF_06/2022</t>
  </si>
  <si>
    <t>ARMAÇÃO DE PILAR OU VIGA DE ESTRUTURA CONVENCIONAL DE CONCRETO ARMADO UTILIZANDO AÇO CA-60 DE 5,0 MM - MONTAGEM. AF_06/2022</t>
  </si>
  <si>
    <t>ARMAÇÃO DE PILAR OU VIGA DE ESTRUTURA CONVENCIONAL DE CONCRETO ARMADO UTILIZANDO AÇO CA-50 DE 10,0 MM - MONTAGEM. AF_06/2022</t>
  </si>
  <si>
    <t>ARMAÇÃO DE PILAR OU VIGA DE ESTRUTURA CONVENCIONAL DE CONCRETO ARMADO UTILIZANDO AÇO CA-50 DE 12,5 MM - MONTAGEM. AF_06/2022</t>
  </si>
  <si>
    <t>ARMAÇÃO DE PILAR OU VIGA DE ESTRUTURA CONVENCIONAL DE CONCRETO ARMADO UTILIZANDO AÇO CA-50 DE 16,0 MM - MONTAGEM. AF_06/2022</t>
  </si>
  <si>
    <t>LANÇAMENTO COM USO DE BALDES, ADENSAMENTO E ACABAMENTO DE CONCRETO EM ESTRUTURAS. AF_02/2022</t>
  </si>
  <si>
    <t>ARMAÇÃO DE PILAR OU VIGA DE ESTRUTURA CONVENCIONAL DE CONCRETO ARMADO UTILIZANDO AÇO CA-50 DE 6,3 MM - MONTAGEM. AF_06/2022</t>
  </si>
  <si>
    <t>PEITORIL LINEAR EM GRANITO OU MÁRMORE, L = 15CM, COMPRIMENTO DE ATÉ 2M, ASSENTADO COM ARGAMASSA 1:6 COM ADITIVO. AF_11/2020</t>
  </si>
  <si>
    <t>CAIXA D´ÁGUA EM POLIETILENO, 1000 LITROS - FORNECIMENTO E INSTALAÇÃO. AF_06/2021</t>
  </si>
  <si>
    <t>DISJUNTOR TRIPOLAR TIPO NEMA, CORRENTE NOMINAL DE 60 ATÉ 100A - FORNECIMENTO E INSTALAÇÃO. AF_10/2020</t>
  </si>
  <si>
    <t>CPU-12</t>
  </si>
  <si>
    <t>CAMINHÃO BASCULANTE 6 M3, PESO BRUTO TOTAL 16.000 KG, CARGA ÚTIL MÁXIMA 13.071 KG, DISTÂNCIA ENTRE EIXOS 4,80 M, POTÊNCIA 230 CV INCLUSIVE CAÇAMBA METÁLICA - CHI DIURNO. AF_06/2014</t>
  </si>
  <si>
    <t>chi</t>
  </si>
  <si>
    <t>CABO ELETRÔNICO CATEGORIA 6, INSTALADO EM EDIFICAÇÃO INSTITUCIONAL - FORNECIMENTO E INSTALAÇÃO. AF_11/2019</t>
  </si>
  <si>
    <t>IMPERMEABILIZAÇÃO DE SUPERFÍCIE COM EMULSÃO ASFÁLTICA, 2 DEMÃOS</t>
  </si>
  <si>
    <t>JANELA DE ALUMÍNIO DE CORRER COM 2 FOLHAS PARA VIDROS, COM VIDROS, BATENTE, ACABAMENTO COM ACETATO OU BRILHANTE E FERRAGENS. EXCLUSIVE ALIZAR E CONTRAMARCO. FORNECIMENTO E INSTALAÇÃO. AF_12/2019</t>
  </si>
  <si>
    <t>CPU-13</t>
  </si>
  <si>
    <t>CPU 12</t>
  </si>
  <si>
    <t xml:space="preserve">m³   </t>
  </si>
  <si>
    <t>DEMOLIÇÃO DE REVESTIMENTO CERAMICO PARA PAREDE</t>
  </si>
  <si>
    <t>DEMOLIÇÃO DE CONTRAPISO DE FORMA MECANIZADA COM MARTELETE</t>
  </si>
  <si>
    <t>DEMOLIÇÃO DE CONTRAPISO DE FORMA MECANIZADA CO MARTELETE</t>
  </si>
  <si>
    <t>MARTELETE OU ROMPEDOR PNEUMÁTICO MANUAL, 28 KG, COM SILENCIADOR - CHP DIURNO. AF_07/2016</t>
  </si>
  <si>
    <t>MARTELETE OU ROMPEDOR PNEUMÁTICO MANUAL, 28 KG, COM SILENCIADOR - CHI DIURNO. AF_07/2016</t>
  </si>
  <si>
    <t>CHP</t>
  </si>
  <si>
    <t>CHI</t>
  </si>
  <si>
    <t>ATERRO MANUAL DE VALAS COM SOLO ARGILO-ARENOSO E COMPACTAÇÃO MECANIZADA. AF_05/2016</t>
  </si>
  <si>
    <t>ATERRO PARA NIVELAMENTO DO PISO</t>
  </si>
  <si>
    <t>9.4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</si>
  <si>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</si>
  <si>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13.32</t>
  </si>
  <si>
    <t>CAIXA SIFONADA, COM GRELHA QUADRADA, INOX, DN 150 X 150 X 50 MM, JUNTA SOLDÁVEL, FORNECIDA E INSTALADA EM RAMAL DE DESCARGA OU EM RAMAL DE ESGOTO SANITÁRIO. AF_08/2022</t>
  </si>
  <si>
    <t>alvenaria</t>
  </si>
  <si>
    <t>contrapiso</t>
  </si>
  <si>
    <t>revestimento de parede</t>
  </si>
  <si>
    <t>2.3</t>
  </si>
  <si>
    <t>TAPUME COM TELHA METÁLICA. AF_05/2018</t>
  </si>
  <si>
    <t>Perímetro (m)</t>
  </si>
  <si>
    <t>altura</t>
  </si>
  <si>
    <t>→Conforme projeto de arquitetura (planta de cobertura</t>
  </si>
  <si>
    <t>ALVENARIA DE VEDAÇÃO DE BLOCOS CERÂMICOS FURADOS NA HORIZONTAL DE 9X19X29 CM (ESPESSURA 9 CM) E ARGAMASSA DE ASSENTAMENTO COM PREPARO EM BETONEIRA. AF_12/2021</t>
  </si>
  <si>
    <t>FABRICAÇÃO DE FÔRMA PARA VIGAS, EM CHAPA DE MADEIRA COMPENSADA RESINADA, E = 17 MM. AF_09/2020</t>
  </si>
  <si>
    <t>FABRICAÇÃO DE FÔRMA PARA PILARES E ESTRUTURAS SIMILARES, EM CHAPA DE MADEIRA COMPENSADA RESINADA, E = 17 MM. AF_09/2020</t>
  </si>
  <si>
    <t>ARGAMASSA TRAÇO 1:4 (EM VOLUME DE CIMENTO E AREIA MÉDIA ÚMIDA) PARA CONTRAPISO, PREPARO MECÂNICO COM BETONEIRA 600 L. AF_08/2019</t>
  </si>
  <si>
    <t>salão nobre</t>
  </si>
  <si>
    <t>14.2</t>
  </si>
  <si>
    <t>Não Desonerada/ SINAPI - janeiro de 2023</t>
  </si>
  <si>
    <t>Placa de ACM (cor azul) 1,30x11m com letras em aço galvanizado 35 cm</t>
  </si>
  <si>
    <t>SUPERMÍDIA</t>
  </si>
  <si>
    <t>EFICAZ FACHADAS</t>
  </si>
  <si>
    <t>(69) 9334-6624</t>
  </si>
  <si>
    <t>(69) 9218-4291</t>
  </si>
  <si>
    <t>IDEIA COMUNICAÇÃO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</si>
</sst>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0.0%"/>
    <numFmt numFmtId="168" formatCode="_-[$R$-416]\ * #,##0.00_-;\-[$R$-416]\ * #,##0.00_-;_-[$R$-416]\ * &quot;-&quot;??_-;_-@_-"/>
    <numFmt numFmtId="169" formatCode="#,##0.0000"/>
    <numFmt numFmtId="170" formatCode="&quot;R$&quot;#,##0.00"/>
    <numFmt numFmtId="171" formatCode="0.00000"/>
    <numFmt numFmtId="172" formatCode="_(* #,##0.00_);_(* \(#,##0.00\);_(* \-??_);_(@_)"/>
    <numFmt numFmtId="173" formatCode="_(* #,##0_);_(* \(#,##0\);_(* &quot;-&quot;??_);_(@_)"/>
    <numFmt numFmtId="174" formatCode="&quot;R$ &quot;#,##0.00"/>
    <numFmt numFmtId="175" formatCode="0.000"/>
    <numFmt numFmtId="176" formatCode="#,##0.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2"/>
      <name val="Calibri"/>
      <family val="2"/>
    </font>
    <font>
      <sz val="11"/>
      <name val="Century Gothic"/>
      <family val="2"/>
    </font>
    <font>
      <b/>
      <u/>
      <sz val="10"/>
      <name val="Century Gothic"/>
      <family val="2"/>
    </font>
    <font>
      <sz val="10"/>
      <color indexed="8"/>
      <name val="Century Gothic"/>
      <family val="2"/>
    </font>
    <font>
      <b/>
      <sz val="11"/>
      <name val="Century Gothic"/>
      <family val="2"/>
    </font>
    <font>
      <b/>
      <sz val="11"/>
      <color indexed="10"/>
      <name val="Century Gothic"/>
      <family val="2"/>
    </font>
    <font>
      <sz val="10"/>
      <name val="Arial"/>
      <family val="2"/>
    </font>
    <font>
      <u/>
      <sz val="10"/>
      <name val="Century Gothic"/>
      <family val="2"/>
    </font>
    <font>
      <sz val="10"/>
      <color theme="1"/>
      <name val="Century Gothic"/>
      <family val="2"/>
    </font>
    <font>
      <sz val="11"/>
      <color indexed="10"/>
      <name val="Century Gothic"/>
      <family val="2"/>
    </font>
    <font>
      <b/>
      <sz val="11"/>
      <color rgb="FFFF0000"/>
      <name val="Century Gothic"/>
      <family val="2"/>
    </font>
    <font>
      <b/>
      <sz val="10"/>
      <color indexed="40"/>
      <name val="Century Gothic"/>
      <family val="2"/>
    </font>
    <font>
      <sz val="10"/>
      <color indexed="40"/>
      <name val="Century Gothic"/>
      <family val="2"/>
    </font>
    <font>
      <b/>
      <sz val="10"/>
      <color indexed="10"/>
      <name val="Century Gothic"/>
      <family val="2"/>
    </font>
    <font>
      <sz val="12"/>
      <color indexed="10"/>
      <name val="Calibri"/>
      <family val="2"/>
    </font>
    <font>
      <b/>
      <sz val="10"/>
      <color indexed="8"/>
      <name val="Century Gothic"/>
      <family val="2"/>
    </font>
    <font>
      <b/>
      <sz val="10"/>
      <color indexed="12"/>
      <name val="Century Gothic"/>
      <family val="2"/>
    </font>
    <font>
      <sz val="10"/>
      <color indexed="12"/>
      <name val="Calibri"/>
      <family val="2"/>
    </font>
    <font>
      <sz val="10"/>
      <color indexed="8"/>
      <name val="Arial"/>
      <family val="2"/>
    </font>
    <font>
      <sz val="10"/>
      <color indexed="62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entury Gothic"/>
      <family val="2"/>
    </font>
    <font>
      <sz val="8"/>
      <name val="Arial"/>
      <family val="2"/>
    </font>
    <font>
      <sz val="10"/>
      <name val="Courier"/>
      <family val="3"/>
    </font>
    <font>
      <sz val="12"/>
      <color theme="1"/>
      <name val="Times New Roman"/>
      <family val="1"/>
    </font>
    <font>
      <b/>
      <sz val="12"/>
      <name val="Arial"/>
      <family val="2"/>
    </font>
    <font>
      <b/>
      <sz val="11"/>
      <color theme="4" tint="-0.499984740745262"/>
      <name val="Arial"/>
      <family val="2"/>
    </font>
    <font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Courier"/>
    </font>
    <font>
      <u/>
      <sz val="11"/>
      <color theme="10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i/>
      <sz val="10"/>
      <name val="Century Gothic"/>
      <family val="2"/>
    </font>
    <font>
      <b/>
      <sz val="10"/>
      <color indexed="9"/>
      <name val="Century Gothic"/>
      <family val="2"/>
    </font>
    <font>
      <sz val="11"/>
      <color theme="1"/>
      <name val="Century Gothic"/>
      <family val="2"/>
    </font>
    <font>
      <b/>
      <i/>
      <sz val="11"/>
      <name val="Century Gothic"/>
      <family val="2"/>
    </font>
    <font>
      <sz val="8"/>
      <name val="Arial"/>
      <family val="2"/>
    </font>
    <font>
      <sz val="12"/>
      <color rgb="FF00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9">
    <xf numFmtId="0" fontId="0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44" fontId="31" fillId="0" borderId="0" applyFont="0" applyFill="0" applyBorder="0" applyAlignment="0" applyProtection="0"/>
    <xf numFmtId="0" fontId="13" fillId="0" borderId="0"/>
    <xf numFmtId="172" fontId="13" fillId="0" borderId="0" applyFill="0" applyBorder="0" applyAlignment="0" applyProtection="0"/>
    <xf numFmtId="0" fontId="13" fillId="0" borderId="0"/>
    <xf numFmtId="0" fontId="3" fillId="0" borderId="0"/>
    <xf numFmtId="0" fontId="38" fillId="0" borderId="0"/>
    <xf numFmtId="16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172" fontId="13" fillId="0" borderId="0" applyFill="0" applyBorder="0" applyAlignment="0" applyProtection="0"/>
    <xf numFmtId="0" fontId="13" fillId="0" borderId="0"/>
    <xf numFmtId="0" fontId="39" fillId="0" borderId="0" applyNumberFormat="0" applyFill="0" applyBorder="0" applyAlignment="0" applyProtection="0"/>
    <xf numFmtId="0" fontId="13" fillId="0" borderId="0"/>
    <xf numFmtId="0" fontId="47" fillId="0" borderId="0"/>
    <xf numFmtId="9" fontId="47" fillId="0" borderId="0" applyFont="0" applyFill="0" applyBorder="0" applyAlignment="0" applyProtection="0"/>
    <xf numFmtId="44" fontId="47" fillId="0" borderId="0" applyFont="0" applyFill="0" applyBorder="0" applyAlignment="0" applyProtection="0"/>
  </cellStyleXfs>
  <cellXfs count="721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vertical="center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10" fontId="10" fillId="2" borderId="0" xfId="0" applyNumberFormat="1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right"/>
    </xf>
    <xf numFmtId="2" fontId="11" fillId="2" borderId="0" xfId="0" applyNumberFormat="1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/>
    </xf>
    <xf numFmtId="2" fontId="11" fillId="0" borderId="0" xfId="0" applyNumberFormat="1" applyFont="1"/>
    <xf numFmtId="4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4" fontId="5" fillId="4" borderId="0" xfId="0" applyNumberFormat="1" applyFont="1" applyFill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8" fillId="4" borderId="0" xfId="0" applyFont="1" applyFill="1"/>
    <xf numFmtId="2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2" fontId="12" fillId="5" borderId="0" xfId="0" applyNumberFormat="1" applyFont="1" applyFill="1" applyAlignment="1">
      <alignment horizontal="left"/>
    </xf>
    <xf numFmtId="2" fontId="11" fillId="5" borderId="0" xfId="0" applyNumberFormat="1" applyFont="1" applyFill="1"/>
    <xf numFmtId="0" fontId="8" fillId="5" borderId="0" xfId="0" applyFont="1" applyFill="1"/>
    <xf numFmtId="0" fontId="4" fillId="6" borderId="1" xfId="0" applyFont="1" applyFill="1" applyBorder="1" applyAlignment="1">
      <alignment horizontal="right" vertical="center"/>
    </xf>
    <xf numFmtId="2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2" fontId="4" fillId="4" borderId="0" xfId="0" applyNumberFormat="1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4" fillId="4" borderId="2" xfId="0" applyNumberFormat="1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/>
    <xf numFmtId="4" fontId="5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4" fontId="11" fillId="4" borderId="4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2" fontId="12" fillId="2" borderId="0" xfId="0" applyNumberFormat="1" applyFont="1" applyFill="1" applyAlignment="1">
      <alignment horizontal="left"/>
    </xf>
    <xf numFmtId="0" fontId="4" fillId="4" borderId="2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left" vertical="center"/>
    </xf>
    <xf numFmtId="4" fontId="5" fillId="0" borderId="5" xfId="0" applyNumberFormat="1" applyFont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2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7" borderId="1" xfId="0" applyFont="1" applyFill="1" applyBorder="1" applyAlignment="1">
      <alignment horizontal="right" vertical="center"/>
    </xf>
    <xf numFmtId="2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2" fontId="4" fillId="0" borderId="0" xfId="1" applyNumberFormat="1" applyFont="1" applyFill="1" applyBorder="1" applyAlignment="1">
      <alignment horizontal="center" vertical="center"/>
    </xf>
    <xf numFmtId="0" fontId="8" fillId="8" borderId="0" xfId="0" applyFont="1" applyFill="1"/>
    <xf numFmtId="4" fontId="4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4" fontId="8" fillId="9" borderId="0" xfId="0" applyNumberFormat="1" applyFont="1" applyFill="1" applyAlignment="1">
      <alignment vertical="center" wrapText="1"/>
    </xf>
    <xf numFmtId="4" fontId="8" fillId="9" borderId="0" xfId="0" applyNumberFormat="1" applyFont="1" applyFill="1" applyAlignment="1">
      <alignment horizontal="left" vertical="center" wrapText="1"/>
    </xf>
    <xf numFmtId="4" fontId="5" fillId="9" borderId="0" xfId="0" applyNumberFormat="1" applyFont="1" applyFill="1" applyAlignment="1">
      <alignment horizontal="center" vertical="center"/>
    </xf>
    <xf numFmtId="0" fontId="8" fillId="9" borderId="0" xfId="0" applyFont="1" applyFill="1"/>
    <xf numFmtId="4" fontId="5" fillId="9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vertical="center" wrapText="1"/>
    </xf>
    <xf numFmtId="4" fontId="8" fillId="2" borderId="0" xfId="0" applyNumberFormat="1" applyFont="1" applyFill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vertical="center"/>
    </xf>
    <xf numFmtId="4" fontId="5" fillId="2" borderId="0" xfId="4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2" fontId="5" fillId="4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 wrapText="1"/>
    </xf>
    <xf numFmtId="4" fontId="16" fillId="2" borderId="0" xfId="0" applyNumberFormat="1" applyFont="1" applyFill="1" applyAlignment="1">
      <alignment horizontal="center"/>
    </xf>
    <xf numFmtId="2" fontId="16" fillId="2" borderId="0" xfId="0" applyNumberFormat="1" applyFont="1" applyFill="1" applyAlignment="1">
      <alignment horizontal="center"/>
    </xf>
    <xf numFmtId="0" fontId="16" fillId="2" borderId="0" xfId="0" applyFont="1" applyFill="1"/>
    <xf numFmtId="1" fontId="4" fillId="3" borderId="1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4" fontId="4" fillId="3" borderId="3" xfId="0" applyNumberFormat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5" fillId="0" borderId="0" xfId="0" applyNumberFormat="1" applyFont="1" applyAlignment="1">
      <alignment horizontal="right" vertical="center"/>
    </xf>
    <xf numFmtId="2" fontId="4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 textRotation="90"/>
    </xf>
    <xf numFmtId="0" fontId="16" fillId="0" borderId="0" xfId="0" applyFont="1"/>
    <xf numFmtId="4" fontId="5" fillId="0" borderId="0" xfId="0" applyNumberFormat="1" applyFont="1" applyAlignment="1">
      <alignment horizontal="right" vertical="center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left" vertical="center"/>
    </xf>
    <xf numFmtId="9" fontId="4" fillId="0" borderId="0" xfId="0" applyNumberFormat="1" applyFont="1" applyAlignment="1">
      <alignment horizontal="center" vertical="center"/>
    </xf>
    <xf numFmtId="0" fontId="11" fillId="10" borderId="0" xfId="0" applyFont="1" applyFill="1"/>
    <xf numFmtId="0" fontId="4" fillId="6" borderId="1" xfId="0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vertical="center"/>
    </xf>
    <xf numFmtId="0" fontId="8" fillId="6" borderId="2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4" fontId="4" fillId="4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vertic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4" fillId="2" borderId="0" xfId="0" applyNumberFormat="1" applyFont="1" applyFill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5" fillId="2" borderId="0" xfId="2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2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1" fontId="5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 wrapText="1"/>
    </xf>
    <xf numFmtId="4" fontId="16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20" fillId="4" borderId="2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8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left" vertical="top" wrapText="1"/>
    </xf>
    <xf numFmtId="1" fontId="4" fillId="4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1" fontId="5" fillId="2" borderId="0" xfId="0" applyNumberFormat="1" applyFont="1" applyFill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1" fontId="4" fillId="6" borderId="2" xfId="0" applyNumberFormat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1" fontId="11" fillId="2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4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2" fontId="11" fillId="4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horizontal="left" vertical="center"/>
    </xf>
    <xf numFmtId="165" fontId="5" fillId="4" borderId="0" xfId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right"/>
    </xf>
    <xf numFmtId="1" fontId="4" fillId="4" borderId="0" xfId="0" applyNumberFormat="1" applyFont="1" applyFill="1" applyAlignment="1">
      <alignment vertical="center"/>
    </xf>
    <xf numFmtId="1" fontId="4" fillId="4" borderId="0" xfId="0" applyNumberFormat="1" applyFont="1" applyFill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/>
    </xf>
    <xf numFmtId="0" fontId="4" fillId="2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distributed"/>
    </xf>
    <xf numFmtId="0" fontId="10" fillId="2" borderId="0" xfId="0" applyFont="1" applyFill="1" applyAlignment="1">
      <alignment horizontal="left" vertical="distributed"/>
    </xf>
    <xf numFmtId="0" fontId="7" fillId="0" borderId="0" xfId="0" applyFont="1"/>
    <xf numFmtId="0" fontId="5" fillId="0" borderId="0" xfId="0" applyFont="1"/>
    <xf numFmtId="0" fontId="21" fillId="0" borderId="0" xfId="0" applyFont="1"/>
    <xf numFmtId="9" fontId="5" fillId="4" borderId="0" xfId="3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6" borderId="3" xfId="0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2" borderId="0" xfId="0" applyFont="1" applyFill="1" applyAlignment="1">
      <alignment vertical="top"/>
    </xf>
    <xf numFmtId="0" fontId="5" fillId="2" borderId="12" xfId="0" applyFont="1" applyFill="1" applyBorder="1"/>
    <xf numFmtId="0" fontId="5" fillId="2" borderId="0" xfId="0" applyFont="1" applyFill="1" applyAlignment="1">
      <alignment horizontal="right"/>
    </xf>
    <xf numFmtId="0" fontId="5" fillId="2" borderId="13" xfId="0" applyFont="1" applyFill="1" applyBorder="1"/>
    <xf numFmtId="0" fontId="4" fillId="2" borderId="12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/>
    </xf>
    <xf numFmtId="10" fontId="5" fillId="2" borderId="0" xfId="0" applyNumberFormat="1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10" borderId="17" xfId="0" applyFont="1" applyFill="1" applyBorder="1" applyAlignment="1">
      <alignment horizontal="center" wrapText="1"/>
    </xf>
    <xf numFmtId="0" fontId="22" fillId="11" borderId="21" xfId="0" applyFont="1" applyFill="1" applyBorder="1" applyAlignment="1">
      <alignment horizontal="center" vertical="center"/>
    </xf>
    <xf numFmtId="0" fontId="22" fillId="11" borderId="20" xfId="0" applyFont="1" applyFill="1" applyBorder="1"/>
    <xf numFmtId="9" fontId="23" fillId="0" borderId="20" xfId="3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/>
    <xf numFmtId="4" fontId="10" fillId="0" borderId="17" xfId="1" applyNumberFormat="1" applyFont="1" applyFill="1" applyBorder="1" applyAlignment="1">
      <alignment horizontal="center"/>
    </xf>
    <xf numFmtId="0" fontId="22" fillId="11" borderId="16" xfId="0" applyFont="1" applyFill="1" applyBorder="1" applyAlignment="1">
      <alignment horizontal="center" vertical="center"/>
    </xf>
    <xf numFmtId="0" fontId="22" fillId="11" borderId="17" xfId="0" applyFont="1" applyFill="1" applyBorder="1"/>
    <xf numFmtId="9" fontId="23" fillId="0" borderId="17" xfId="3" applyFont="1" applyFill="1" applyBorder="1" applyAlignment="1">
      <alignment horizontal="center"/>
    </xf>
    <xf numFmtId="165" fontId="10" fillId="0" borderId="17" xfId="1" applyFont="1" applyFill="1" applyBorder="1" applyAlignment="1">
      <alignment horizontal="center"/>
    </xf>
    <xf numFmtId="9" fontId="24" fillId="0" borderId="0" xfId="3" applyFont="1" applyFill="1" applyBorder="1" applyAlignment="1">
      <alignment horizontal="center"/>
    </xf>
    <xf numFmtId="4" fontId="10" fillId="0" borderId="20" xfId="1" applyNumberFormat="1" applyFont="1" applyFill="1" applyBorder="1" applyAlignment="1">
      <alignment horizontal="center"/>
    </xf>
    <xf numFmtId="0" fontId="22" fillId="0" borderId="17" xfId="0" applyFont="1" applyBorder="1"/>
    <xf numFmtId="4" fontId="22" fillId="0" borderId="1" xfId="0" applyNumberFormat="1" applyFont="1" applyBorder="1" applyAlignment="1">
      <alignment horizontal="right"/>
    </xf>
    <xf numFmtId="9" fontId="4" fillId="0" borderId="22" xfId="0" applyNumberFormat="1" applyFont="1" applyBorder="1" applyAlignment="1">
      <alignment horizontal="center"/>
    </xf>
    <xf numFmtId="4" fontId="22" fillId="0" borderId="0" xfId="0" applyNumberFormat="1" applyFont="1" applyAlignment="1">
      <alignment horizontal="right"/>
    </xf>
    <xf numFmtId="4" fontId="22" fillId="0" borderId="17" xfId="0" applyNumberFormat="1" applyFont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9" fontId="5" fillId="2" borderId="23" xfId="0" applyNumberFormat="1" applyFont="1" applyFill="1" applyBorder="1"/>
    <xf numFmtId="0" fontId="10" fillId="0" borderId="0" xfId="0" applyFont="1" applyAlignment="1">
      <alignment horizontal="right"/>
    </xf>
    <xf numFmtId="0" fontId="10" fillId="0" borderId="17" xfId="0" applyFont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165" fontId="5" fillId="2" borderId="13" xfId="0" applyNumberFormat="1" applyFont="1" applyFill="1" applyBorder="1"/>
    <xf numFmtId="9" fontId="5" fillId="2" borderId="13" xfId="0" applyNumberFormat="1" applyFont="1" applyFill="1" applyBorder="1"/>
    <xf numFmtId="4" fontId="22" fillId="0" borderId="17" xfId="1" applyNumberFormat="1" applyFont="1" applyFill="1" applyBorder="1" applyAlignment="1">
      <alignment horizontal="center"/>
    </xf>
    <xf numFmtId="4" fontId="22" fillId="2" borderId="17" xfId="0" applyNumberFormat="1" applyFont="1" applyFill="1" applyBorder="1" applyAlignment="1">
      <alignment horizontal="right"/>
    </xf>
    <xf numFmtId="0" fontId="25" fillId="0" borderId="0" xfId="0" applyFont="1"/>
    <xf numFmtId="4" fontId="0" fillId="0" borderId="0" xfId="0" applyNumberFormat="1"/>
    <xf numFmtId="165" fontId="0" fillId="0" borderId="0" xfId="1" applyFont="1"/>
    <xf numFmtId="0" fontId="5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165" fontId="5" fillId="0" borderId="14" xfId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0" fontId="27" fillId="6" borderId="0" xfId="0" applyFont="1" applyFill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165" fontId="5" fillId="0" borderId="17" xfId="1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5" fillId="6" borderId="0" xfId="0" applyFont="1" applyFill="1"/>
    <xf numFmtId="0" fontId="5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28" fillId="6" borderId="0" xfId="0" applyFont="1" applyFill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2" fontId="5" fillId="4" borderId="17" xfId="1" applyNumberFormat="1" applyFont="1" applyFill="1" applyBorder="1" applyAlignment="1">
      <alignment vertical="center" wrapText="1"/>
    </xf>
    <xf numFmtId="165" fontId="5" fillId="4" borderId="17" xfId="1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4" fontId="5" fillId="0" borderId="17" xfId="1" applyNumberFormat="1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left" vertical="center" wrapText="1"/>
    </xf>
    <xf numFmtId="2" fontId="4" fillId="2" borderId="17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2" fontId="4" fillId="0" borderId="17" xfId="0" applyNumberFormat="1" applyFont="1" applyBorder="1" applyAlignment="1">
      <alignment horizontal="right" vertical="center" wrapText="1"/>
    </xf>
    <xf numFmtId="0" fontId="29" fillId="2" borderId="0" xfId="0" applyFont="1" applyFill="1" applyAlignment="1">
      <alignment horizontal="center" wrapText="1"/>
    </xf>
    <xf numFmtId="0" fontId="29" fillId="2" borderId="0" xfId="0" applyFont="1" applyFill="1" applyAlignment="1">
      <alignment wrapText="1"/>
    </xf>
    <xf numFmtId="2" fontId="5" fillId="2" borderId="0" xfId="0" applyNumberFormat="1" applyFont="1" applyFill="1" applyAlignment="1">
      <alignment horizontal="right" wrapText="1"/>
    </xf>
    <xf numFmtId="4" fontId="4" fillId="2" borderId="0" xfId="0" applyNumberFormat="1" applyFont="1" applyFill="1" applyAlignment="1">
      <alignment horizontal="right" vertical="center"/>
    </xf>
    <xf numFmtId="0" fontId="27" fillId="12" borderId="0" xfId="0" applyFont="1" applyFill="1" applyAlignment="1">
      <alignment vertical="center" wrapText="1"/>
    </xf>
    <xf numFmtId="0" fontId="5" fillId="12" borderId="0" xfId="0" applyFont="1" applyFill="1" applyAlignment="1">
      <alignment vertical="center" wrapText="1"/>
    </xf>
    <xf numFmtId="4" fontId="5" fillId="4" borderId="0" xfId="0" applyNumberFormat="1" applyFont="1" applyFill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/>
    <xf numFmtId="2" fontId="4" fillId="3" borderId="17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13" borderId="0" xfId="0" applyFont="1" applyFill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2" fontId="5" fillId="0" borderId="17" xfId="1" applyNumberFormat="1" applyFont="1" applyFill="1" applyBorder="1" applyAlignment="1">
      <alignment vertical="center" wrapText="1"/>
    </xf>
    <xf numFmtId="0" fontId="13" fillId="0" borderId="0" xfId="6"/>
    <xf numFmtId="0" fontId="32" fillId="4" borderId="0" xfId="11" applyFont="1" applyFill="1"/>
    <xf numFmtId="0" fontId="32" fillId="0" borderId="0" xfId="11" applyFont="1"/>
    <xf numFmtId="0" fontId="34" fillId="4" borderId="0" xfId="11" applyFont="1" applyFill="1" applyAlignment="1">
      <alignment vertical="center" wrapText="1"/>
    </xf>
    <xf numFmtId="14" fontId="33" fillId="4" borderId="0" xfId="11" applyNumberFormat="1" applyFont="1" applyFill="1" applyAlignment="1">
      <alignment vertical="center" wrapText="1"/>
    </xf>
    <xf numFmtId="0" fontId="35" fillId="4" borderId="0" xfId="11" applyFont="1" applyFill="1" applyAlignment="1">
      <alignment vertical="center"/>
    </xf>
    <xf numFmtId="0" fontId="36" fillId="4" borderId="0" xfId="11" applyFont="1" applyFill="1" applyAlignment="1">
      <alignment vertical="center"/>
    </xf>
    <xf numFmtId="0" fontId="36" fillId="0" borderId="0" xfId="11" applyFont="1" applyAlignment="1">
      <alignment vertical="center"/>
    </xf>
    <xf numFmtId="0" fontId="37" fillId="0" borderId="0" xfId="12" applyFont="1"/>
    <xf numFmtId="0" fontId="37" fillId="4" borderId="0" xfId="12" applyFont="1" applyFill="1"/>
    <xf numFmtId="0" fontId="4" fillId="0" borderId="25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4" fillId="15" borderId="37" xfId="0" applyFont="1" applyFill="1" applyBorder="1" applyAlignment="1">
      <alignment horizontal="center" vertical="center" wrapText="1"/>
    </xf>
    <xf numFmtId="0" fontId="40" fillId="4" borderId="3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165" fontId="15" fillId="4" borderId="17" xfId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166" fontId="5" fillId="4" borderId="17" xfId="2" applyFont="1" applyFill="1" applyBorder="1" applyAlignment="1">
      <alignment horizontal="center" vertical="center"/>
    </xf>
    <xf numFmtId="166" fontId="15" fillId="4" borderId="17" xfId="2" applyFont="1" applyFill="1" applyBorder="1" applyAlignment="1">
      <alignment horizontal="center" vertical="center"/>
    </xf>
    <xf numFmtId="164" fontId="15" fillId="4" borderId="39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0" borderId="0" xfId="0" applyFont="1"/>
    <xf numFmtId="0" fontId="15" fillId="4" borderId="0" xfId="11" applyFont="1" applyFill="1"/>
    <xf numFmtId="0" fontId="4" fillId="4" borderId="0" xfId="11" applyFont="1" applyFill="1" applyAlignment="1">
      <alignment vertical="center"/>
    </xf>
    <xf numFmtId="0" fontId="5" fillId="4" borderId="0" xfId="11" applyFont="1" applyFill="1" applyAlignment="1">
      <alignment horizontal="left" vertical="center"/>
    </xf>
    <xf numFmtId="0" fontId="15" fillId="4" borderId="0" xfId="11" applyFont="1" applyFill="1" applyAlignment="1">
      <alignment vertical="center"/>
    </xf>
    <xf numFmtId="0" fontId="41" fillId="4" borderId="0" xfId="11" applyFont="1" applyFill="1" applyAlignment="1">
      <alignment vertical="center" wrapText="1"/>
    </xf>
    <xf numFmtId="4" fontId="42" fillId="4" borderId="0" xfId="10" applyNumberFormat="1" applyFont="1" applyFill="1" applyAlignment="1">
      <alignment horizontal="left" vertical="center"/>
    </xf>
    <xf numFmtId="49" fontId="40" fillId="4" borderId="6" xfId="6" applyNumberFormat="1" applyFont="1" applyFill="1" applyBorder="1" applyAlignment="1">
      <alignment horizontal="center" vertical="center" wrapText="1"/>
    </xf>
    <xf numFmtId="49" fontId="40" fillId="4" borderId="7" xfId="6" applyNumberFormat="1" applyFont="1" applyFill="1" applyBorder="1" applyAlignment="1">
      <alignment horizontal="center" vertical="top" wrapText="1"/>
    </xf>
    <xf numFmtId="0" fontId="15" fillId="4" borderId="10" xfId="6" applyFont="1" applyFill="1" applyBorder="1" applyAlignment="1">
      <alignment horizontal="center" vertical="center" wrapText="1"/>
    </xf>
    <xf numFmtId="0" fontId="5" fillId="4" borderId="11" xfId="6" applyFont="1" applyFill="1" applyBorder="1" applyAlignment="1">
      <alignment horizontal="center" vertical="center" wrapText="1"/>
    </xf>
    <xf numFmtId="49" fontId="5" fillId="0" borderId="17" xfId="6" applyNumberFormat="1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/>
    </xf>
    <xf numFmtId="49" fontId="5" fillId="0" borderId="27" xfId="6" applyNumberFormat="1" applyFont="1" applyBorder="1" applyAlignment="1">
      <alignment horizontal="left"/>
    </xf>
    <xf numFmtId="49" fontId="5" fillId="0" borderId="27" xfId="6" applyNumberFormat="1" applyFont="1" applyBorder="1" applyAlignment="1">
      <alignment horizontal="center"/>
    </xf>
    <xf numFmtId="4" fontId="5" fillId="0" borderId="28" xfId="6" applyNumberFormat="1" applyFont="1" applyBorder="1" applyAlignment="1">
      <alignment horizontal="center"/>
    </xf>
    <xf numFmtId="164" fontId="5" fillId="0" borderId="29" xfId="13" applyFont="1" applyBorder="1" applyAlignment="1">
      <alignment horizontal="center" vertical="center"/>
    </xf>
    <xf numFmtId="44" fontId="5" fillId="0" borderId="30" xfId="6" applyNumberFormat="1" applyFont="1" applyBorder="1" applyAlignment="1">
      <alignment horizontal="right"/>
    </xf>
    <xf numFmtId="44" fontId="5" fillId="4" borderId="28" xfId="6" applyNumberFormat="1" applyFont="1" applyFill="1" applyBorder="1" applyAlignment="1">
      <alignment horizontal="right" vertical="center"/>
    </xf>
    <xf numFmtId="44" fontId="5" fillId="0" borderId="31" xfId="6" applyNumberFormat="1" applyFont="1" applyBorder="1" applyAlignment="1">
      <alignment horizontal="right"/>
    </xf>
    <xf numFmtId="169" fontId="5" fillId="0" borderId="28" xfId="6" applyNumberFormat="1" applyFont="1" applyBorder="1" applyAlignment="1">
      <alignment horizontal="right"/>
    </xf>
    <xf numFmtId="4" fontId="5" fillId="4" borderId="28" xfId="6" applyNumberFormat="1" applyFont="1" applyFill="1" applyBorder="1" applyAlignment="1">
      <alignment horizontal="right" vertical="center"/>
    </xf>
    <xf numFmtId="4" fontId="5" fillId="0" borderId="31" xfId="6" applyNumberFormat="1" applyFont="1" applyBorder="1" applyAlignment="1">
      <alignment horizontal="right"/>
    </xf>
    <xf numFmtId="0" fontId="5" fillId="0" borderId="10" xfId="6" applyFont="1" applyBorder="1" applyAlignment="1">
      <alignment vertical="center"/>
    </xf>
    <xf numFmtId="0" fontId="5" fillId="0" borderId="0" xfId="6" applyFont="1"/>
    <xf numFmtId="0" fontId="5" fillId="0" borderId="0" xfId="6" applyFont="1" applyAlignment="1">
      <alignment horizontal="center"/>
    </xf>
    <xf numFmtId="49" fontId="5" fillId="0" borderId="0" xfId="6" applyNumberFormat="1" applyFont="1" applyAlignment="1">
      <alignment horizontal="center"/>
    </xf>
    <xf numFmtId="0" fontId="5" fillId="0" borderId="0" xfId="6" applyFont="1" applyAlignment="1">
      <alignment vertical="center"/>
    </xf>
    <xf numFmtId="170" fontId="5" fillId="0" borderId="11" xfId="7" applyNumberFormat="1" applyFont="1" applyBorder="1" applyAlignment="1">
      <alignment horizontal="right"/>
    </xf>
    <xf numFmtId="49" fontId="5" fillId="0" borderId="0" xfId="6" applyNumberFormat="1" applyFont="1" applyAlignment="1">
      <alignment horizontal="left"/>
    </xf>
    <xf numFmtId="10" fontId="5" fillId="0" borderId="0" xfId="6" applyNumberFormat="1" applyFont="1" applyAlignment="1">
      <alignment horizontal="center" vertical="center"/>
    </xf>
    <xf numFmtId="170" fontId="5" fillId="0" borderId="11" xfId="6" applyNumberFormat="1" applyFont="1" applyBorder="1" applyAlignment="1">
      <alignment horizontal="right"/>
    </xf>
    <xf numFmtId="49" fontId="5" fillId="0" borderId="10" xfId="6" applyNumberFormat="1" applyFont="1" applyBorder="1" applyAlignment="1">
      <alignment horizontal="center" vertical="center"/>
    </xf>
    <xf numFmtId="169" fontId="4" fillId="0" borderId="0" xfId="6" applyNumberFormat="1" applyFont="1" applyAlignment="1">
      <alignment horizontal="right"/>
    </xf>
    <xf numFmtId="4" fontId="5" fillId="0" borderId="5" xfId="6" applyNumberFormat="1" applyFont="1" applyBorder="1" applyAlignment="1">
      <alignment horizontal="right" vertical="center"/>
    </xf>
    <xf numFmtId="170" fontId="4" fillId="0" borderId="9" xfId="6" applyNumberFormat="1" applyFont="1" applyBorder="1" applyAlignment="1">
      <alignment horizontal="right"/>
    </xf>
    <xf numFmtId="169" fontId="5" fillId="0" borderId="0" xfId="6" applyNumberFormat="1" applyFont="1" applyAlignment="1">
      <alignment horizontal="right"/>
    </xf>
    <xf numFmtId="4" fontId="5" fillId="0" borderId="0" xfId="6" applyNumberFormat="1" applyFont="1" applyAlignment="1">
      <alignment horizontal="right" vertical="center"/>
    </xf>
    <xf numFmtId="4" fontId="5" fillId="0" borderId="11" xfId="6" applyNumberFormat="1" applyFont="1" applyBorder="1" applyAlignment="1">
      <alignment horizontal="right"/>
    </xf>
    <xf numFmtId="0" fontId="5" fillId="0" borderId="27" xfId="8" applyFont="1" applyBorder="1" applyAlignment="1">
      <alignment horizontal="left" vertical="center" wrapText="1"/>
    </xf>
    <xf numFmtId="0" fontId="5" fillId="0" borderId="27" xfId="8" applyFont="1" applyBorder="1" applyAlignment="1">
      <alignment horizontal="center" vertical="center"/>
    </xf>
    <xf numFmtId="2" fontId="5" fillId="0" borderId="32" xfId="8" applyNumberFormat="1" applyFont="1" applyBorder="1" applyAlignment="1">
      <alignment horizontal="center" vertical="center"/>
    </xf>
    <xf numFmtId="164" fontId="5" fillId="0" borderId="30" xfId="13" applyFont="1" applyBorder="1" applyAlignment="1">
      <alignment horizontal="center" vertical="center"/>
    </xf>
    <xf numFmtId="171" fontId="5" fillId="0" borderId="32" xfId="8" applyNumberFormat="1" applyFont="1" applyBorder="1" applyAlignment="1">
      <alignment horizontal="center" vertical="center"/>
    </xf>
    <xf numFmtId="164" fontId="5" fillId="0" borderId="27" xfId="13" applyFont="1" applyBorder="1" applyAlignment="1">
      <alignment horizontal="center" vertical="center"/>
    </xf>
    <xf numFmtId="164" fontId="5" fillId="0" borderId="31" xfId="13" applyFont="1" applyBorder="1" applyAlignment="1">
      <alignment horizontal="center" vertical="center"/>
    </xf>
    <xf numFmtId="0" fontId="5" fillId="4" borderId="27" xfId="8" applyFont="1" applyFill="1" applyBorder="1" applyAlignment="1">
      <alignment horizontal="left" vertical="center" wrapText="1"/>
    </xf>
    <xf numFmtId="0" fontId="5" fillId="4" borderId="27" xfId="8" applyFont="1" applyFill="1" applyBorder="1" applyAlignment="1">
      <alignment horizontal="center" vertical="center"/>
    </xf>
    <xf numFmtId="171" fontId="5" fillId="4" borderId="32" xfId="8" applyNumberFormat="1" applyFont="1" applyFill="1" applyBorder="1" applyAlignment="1">
      <alignment horizontal="center" vertical="center"/>
    </xf>
    <xf numFmtId="164" fontId="5" fillId="0" borderId="28" xfId="13" applyFont="1" applyBorder="1" applyAlignment="1">
      <alignment horizontal="center" vertical="center"/>
    </xf>
    <xf numFmtId="173" fontId="5" fillId="4" borderId="26" xfId="9" applyNumberFormat="1" applyFont="1" applyFill="1" applyBorder="1" applyAlignment="1">
      <alignment horizontal="center" vertical="center"/>
    </xf>
    <xf numFmtId="2" fontId="5" fillId="4" borderId="27" xfId="8" applyNumberFormat="1" applyFont="1" applyFill="1" applyBorder="1" applyAlignment="1">
      <alignment horizontal="center" vertical="center"/>
    </xf>
    <xf numFmtId="4" fontId="15" fillId="4" borderId="28" xfId="6" applyNumberFormat="1" applyFont="1" applyFill="1" applyBorder="1" applyAlignment="1">
      <alignment horizontal="right" vertical="center"/>
    </xf>
    <xf numFmtId="172" fontId="5" fillId="0" borderId="31" xfId="9" applyFont="1" applyBorder="1" applyAlignment="1">
      <alignment horizontal="center" vertical="center"/>
    </xf>
    <xf numFmtId="174" fontId="4" fillId="0" borderId="9" xfId="6" applyNumberFormat="1" applyFont="1" applyBorder="1" applyAlignment="1">
      <alignment horizontal="right"/>
    </xf>
    <xf numFmtId="173" fontId="5" fillId="0" borderId="33" xfId="10" applyNumberFormat="1" applyFont="1" applyBorder="1" applyAlignment="1">
      <alignment horizontal="center" vertical="center"/>
    </xf>
    <xf numFmtId="49" fontId="5" fillId="0" borderId="27" xfId="8" applyNumberFormat="1" applyFont="1" applyBorder="1" applyAlignment="1">
      <alignment horizontal="left" vertical="center" wrapText="1"/>
    </xf>
    <xf numFmtId="4" fontId="15" fillId="0" borderId="27" xfId="6" applyNumberFormat="1" applyFont="1" applyBorder="1" applyAlignment="1">
      <alignment horizontal="right" vertical="center"/>
    </xf>
    <xf numFmtId="172" fontId="5" fillId="0" borderId="34" xfId="9" applyFont="1" applyBorder="1" applyAlignment="1">
      <alignment horizontal="center" vertical="center"/>
    </xf>
    <xf numFmtId="2" fontId="5" fillId="0" borderId="27" xfId="8" applyNumberFormat="1" applyFont="1" applyBorder="1" applyAlignment="1">
      <alignment horizontal="center" vertical="center"/>
    </xf>
    <xf numFmtId="4" fontId="15" fillId="0" borderId="28" xfId="6" applyNumberFormat="1" applyFont="1" applyBorder="1" applyAlignment="1">
      <alignment horizontal="right" vertical="center"/>
    </xf>
    <xf numFmtId="172" fontId="5" fillId="4" borderId="31" xfId="9" applyFont="1" applyFill="1" applyBorder="1" applyAlignment="1">
      <alignment horizontal="center" vertical="center"/>
    </xf>
    <xf numFmtId="174" fontId="4" fillId="0" borderId="17" xfId="6" applyNumberFormat="1" applyFont="1" applyBorder="1" applyAlignment="1">
      <alignment horizontal="right"/>
    </xf>
    <xf numFmtId="1" fontId="5" fillId="0" borderId="35" xfId="6" applyNumberFormat="1" applyFont="1" applyBorder="1" applyAlignment="1">
      <alignment horizontal="center" vertical="center"/>
    </xf>
    <xf numFmtId="0" fontId="5" fillId="0" borderId="27" xfId="6" applyFont="1" applyBorder="1" applyAlignment="1">
      <alignment vertical="center" wrapText="1"/>
    </xf>
    <xf numFmtId="49" fontId="5" fillId="0" borderId="27" xfId="6" applyNumberFormat="1" applyFont="1" applyBorder="1" applyAlignment="1">
      <alignment horizontal="center" vertical="center"/>
    </xf>
    <xf numFmtId="4" fontId="5" fillId="0" borderId="28" xfId="6" applyNumberFormat="1" applyFont="1" applyBorder="1" applyAlignment="1">
      <alignment horizontal="center" vertical="center"/>
    </xf>
    <xf numFmtId="164" fontId="5" fillId="0" borderId="34" xfId="13" applyFont="1" applyBorder="1" applyAlignment="1">
      <alignment horizontal="center" vertical="center"/>
    </xf>
    <xf numFmtId="169" fontId="5" fillId="0" borderId="28" xfId="6" applyNumberFormat="1" applyFont="1" applyBorder="1" applyAlignment="1">
      <alignment horizontal="center"/>
    </xf>
    <xf numFmtId="175" fontId="5" fillId="0" borderId="32" xfId="8" applyNumberFormat="1" applyFont="1" applyBorder="1" applyAlignment="1">
      <alignment horizontal="center" vertical="center"/>
    </xf>
    <xf numFmtId="164" fontId="15" fillId="0" borderId="27" xfId="13" applyFont="1" applyBorder="1" applyAlignment="1">
      <alignment horizontal="right" vertical="center"/>
    </xf>
    <xf numFmtId="173" fontId="5" fillId="0" borderId="26" xfId="9" applyNumberFormat="1" applyFont="1" applyBorder="1" applyAlignment="1">
      <alignment horizontal="center" vertical="center"/>
    </xf>
    <xf numFmtId="175" fontId="5" fillId="0" borderId="27" xfId="8" applyNumberFormat="1" applyFont="1" applyBorder="1" applyAlignment="1">
      <alignment horizontal="center" vertical="center"/>
    </xf>
    <xf numFmtId="164" fontId="15" fillId="0" borderId="27" xfId="13" applyFont="1" applyFill="1" applyBorder="1" applyAlignment="1">
      <alignment horizontal="right" vertical="center"/>
    </xf>
    <xf numFmtId="49" fontId="5" fillId="0" borderId="27" xfId="6" applyNumberFormat="1" applyFont="1" applyBorder="1" applyAlignment="1">
      <alignment horizontal="left" wrapText="1"/>
    </xf>
    <xf numFmtId="164" fontId="5" fillId="0" borderId="34" xfId="13" applyFont="1" applyFill="1" applyBorder="1" applyAlignment="1">
      <alignment horizontal="center" vertical="center"/>
    </xf>
    <xf numFmtId="0" fontId="5" fillId="0" borderId="0" xfId="12" applyFont="1"/>
    <xf numFmtId="0" fontId="5" fillId="0" borderId="0" xfId="12" applyFont="1" applyAlignment="1">
      <alignment wrapText="1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165" fontId="15" fillId="4" borderId="0" xfId="1" applyFont="1" applyFill="1" applyAlignment="1">
      <alignment horizontal="center" vertical="center"/>
    </xf>
    <xf numFmtId="0" fontId="15" fillId="4" borderId="0" xfId="0" applyFont="1" applyFill="1"/>
    <xf numFmtId="0" fontId="41" fillId="4" borderId="0" xfId="0" applyFont="1" applyFill="1" applyAlignment="1">
      <alignment vertical="center" wrapText="1"/>
    </xf>
    <xf numFmtId="0" fontId="25" fillId="4" borderId="0" xfId="0" applyFont="1" applyFill="1" applyAlignment="1">
      <alignment vertical="center"/>
    </xf>
    <xf numFmtId="0" fontId="25" fillId="4" borderId="0" xfId="0" applyFont="1" applyFill="1"/>
    <xf numFmtId="4" fontId="25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10" fillId="0" borderId="17" xfId="0" applyFont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2" fontId="8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0" fontId="5" fillId="4" borderId="0" xfId="0" applyFont="1" applyFill="1" applyAlignment="1">
      <alignment vertical="top" wrapText="1"/>
    </xf>
    <xf numFmtId="0" fontId="5" fillId="4" borderId="0" xfId="0" applyFont="1" applyFill="1" applyAlignment="1">
      <alignment vertical="top"/>
    </xf>
    <xf numFmtId="0" fontId="29" fillId="2" borderId="12" xfId="0" applyFont="1" applyFill="1" applyBorder="1" applyAlignment="1">
      <alignment horizontal="center" wrapText="1"/>
    </xf>
    <xf numFmtId="0" fontId="29" fillId="2" borderId="43" xfId="0" applyFont="1" applyFill="1" applyBorder="1" applyAlignment="1">
      <alignment horizontal="center" wrapText="1"/>
    </xf>
    <xf numFmtId="0" fontId="29" fillId="2" borderId="44" xfId="0" applyFont="1" applyFill="1" applyBorder="1" applyAlignment="1">
      <alignment horizontal="center" wrapText="1"/>
    </xf>
    <xf numFmtId="0" fontId="8" fillId="0" borderId="11" xfId="15" applyFont="1" applyBorder="1"/>
    <xf numFmtId="0" fontId="8" fillId="0" borderId="10" xfId="15" applyFont="1" applyBorder="1" applyAlignment="1">
      <alignment horizontal="left"/>
    </xf>
    <xf numFmtId="0" fontId="8" fillId="0" borderId="0" xfId="15" applyFont="1"/>
    <xf numFmtId="0" fontId="8" fillId="0" borderId="10" xfId="15" applyFont="1" applyBorder="1" applyAlignment="1">
      <alignment horizontal="justify"/>
    </xf>
    <xf numFmtId="0" fontId="8" fillId="0" borderId="10" xfId="15" applyFont="1" applyBorder="1"/>
    <xf numFmtId="2" fontId="11" fillId="0" borderId="46" xfId="15" applyNumberFormat="1" applyFont="1" applyBorder="1" applyAlignment="1">
      <alignment vertical="center" wrapText="1"/>
    </xf>
    <xf numFmtId="0" fontId="11" fillId="0" borderId="46" xfId="15" applyFont="1" applyBorder="1" applyAlignment="1">
      <alignment vertical="center" wrapText="1"/>
    </xf>
    <xf numFmtId="2" fontId="8" fillId="9" borderId="47" xfId="15" applyNumberFormat="1" applyFont="1" applyFill="1" applyBorder="1" applyAlignment="1">
      <alignment vertical="center" wrapText="1"/>
    </xf>
    <xf numFmtId="2" fontId="8" fillId="0" borderId="47" xfId="15" applyNumberFormat="1" applyFont="1" applyBorder="1" applyAlignment="1">
      <alignment vertical="center" wrapText="1"/>
    </xf>
    <xf numFmtId="0" fontId="8" fillId="0" borderId="47" xfId="15" applyFont="1" applyBorder="1" applyAlignment="1">
      <alignment vertical="center" wrapText="1"/>
    </xf>
    <xf numFmtId="2" fontId="11" fillId="0" borderId="47" xfId="15" applyNumberFormat="1" applyFont="1" applyBorder="1" applyAlignment="1">
      <alignment vertical="center" wrapText="1"/>
    </xf>
    <xf numFmtId="0" fontId="11" fillId="0" borderId="47" xfId="15" applyFont="1" applyBorder="1" applyAlignment="1">
      <alignment vertical="center" wrapText="1"/>
    </xf>
    <xf numFmtId="2" fontId="8" fillId="9" borderId="48" xfId="15" applyNumberFormat="1" applyFont="1" applyFill="1" applyBorder="1" applyAlignment="1">
      <alignment vertical="center" wrapText="1"/>
    </xf>
    <xf numFmtId="2" fontId="8" fillId="0" borderId="48" xfId="15" applyNumberFormat="1" applyFont="1" applyBorder="1" applyAlignment="1">
      <alignment vertical="center" wrapText="1"/>
    </xf>
    <xf numFmtId="0" fontId="11" fillId="10" borderId="17" xfId="15" applyFont="1" applyFill="1" applyBorder="1" applyAlignment="1">
      <alignment horizontal="center" wrapText="1"/>
    </xf>
    <xf numFmtId="0" fontId="8" fillId="0" borderId="0" xfId="15" applyFont="1" applyAlignment="1">
      <alignment horizontal="left"/>
    </xf>
    <xf numFmtId="0" fontId="37" fillId="0" borderId="0" xfId="0" applyFont="1"/>
    <xf numFmtId="166" fontId="5" fillId="0" borderId="0" xfId="2" applyFont="1"/>
    <xf numFmtId="166" fontId="5" fillId="6" borderId="0" xfId="2" applyFont="1" applyFill="1"/>
    <xf numFmtId="166" fontId="5" fillId="0" borderId="0" xfId="2" applyFont="1" applyAlignment="1">
      <alignment vertical="center" wrapText="1"/>
    </xf>
    <xf numFmtId="166" fontId="5" fillId="0" borderId="0" xfId="0" applyNumberFormat="1" applyFont="1"/>
    <xf numFmtId="0" fontId="5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1" fontId="5" fillId="4" borderId="17" xfId="0" applyNumberFormat="1" applyFont="1" applyFill="1" applyBorder="1" applyAlignment="1">
      <alignment horizontal="left" vertical="center" wrapText="1"/>
    </xf>
    <xf numFmtId="1" fontId="5" fillId="0" borderId="50" xfId="6" applyNumberFormat="1" applyFont="1" applyBorder="1" applyAlignment="1">
      <alignment horizontal="center" vertical="center"/>
    </xf>
    <xf numFmtId="0" fontId="27" fillId="2" borderId="13" xfId="0" applyFont="1" applyFill="1" applyBorder="1" applyAlignment="1">
      <alignment wrapText="1"/>
    </xf>
    <xf numFmtId="0" fontId="4" fillId="4" borderId="43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top" wrapText="1"/>
    </xf>
    <xf numFmtId="0" fontId="8" fillId="2" borderId="44" xfId="0" applyFont="1" applyFill="1" applyBorder="1" applyAlignment="1">
      <alignment wrapText="1"/>
    </xf>
    <xf numFmtId="0" fontId="27" fillId="2" borderId="44" xfId="0" applyFont="1" applyFill="1" applyBorder="1" applyAlignment="1">
      <alignment wrapText="1"/>
    </xf>
    <xf numFmtId="0" fontId="27" fillId="2" borderId="45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165" fontId="4" fillId="6" borderId="17" xfId="1" applyFont="1" applyFill="1" applyBorder="1" applyAlignment="1">
      <alignment vertical="center" wrapText="1"/>
    </xf>
    <xf numFmtId="0" fontId="5" fillId="0" borderId="17" xfId="0" applyFont="1" applyBorder="1"/>
    <xf numFmtId="165" fontId="4" fillId="6" borderId="17" xfId="1" applyFont="1" applyFill="1" applyBorder="1" applyAlignment="1">
      <alignment horizontal="right" vertical="center" wrapText="1"/>
    </xf>
    <xf numFmtId="0" fontId="5" fillId="2" borderId="17" xfId="0" applyFont="1" applyFill="1" applyBorder="1"/>
    <xf numFmtId="0" fontId="28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wrapText="1"/>
    </xf>
    <xf numFmtId="166" fontId="27" fillId="0" borderId="17" xfId="2" applyFont="1" applyBorder="1" applyAlignment="1">
      <alignment vertical="center" wrapText="1"/>
    </xf>
    <xf numFmtId="0" fontId="4" fillId="6" borderId="6" xfId="0" applyFont="1" applyFill="1" applyBorder="1" applyAlignment="1">
      <alignment horizontal="right" vertical="center"/>
    </xf>
    <xf numFmtId="2" fontId="4" fillId="6" borderId="4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/>
    </xf>
    <xf numFmtId="168" fontId="5" fillId="2" borderId="0" xfId="0" applyNumberFormat="1" applyFont="1" applyFill="1" applyAlignment="1">
      <alignment wrapText="1"/>
    </xf>
    <xf numFmtId="168" fontId="5" fillId="2" borderId="0" xfId="0" applyNumberFormat="1" applyFont="1" applyFill="1" applyAlignment="1">
      <alignment vertical="center" wrapText="1"/>
    </xf>
    <xf numFmtId="0" fontId="46" fillId="0" borderId="26" xfId="6" applyFont="1" applyBorder="1" applyAlignment="1">
      <alignment horizontal="center" vertical="center"/>
    </xf>
    <xf numFmtId="49" fontId="46" fillId="0" borderId="27" xfId="6" applyNumberFormat="1" applyFont="1" applyBorder="1" applyAlignment="1">
      <alignment horizontal="left"/>
    </xf>
    <xf numFmtId="49" fontId="46" fillId="0" borderId="27" xfId="6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166" fontId="5" fillId="2" borderId="0" xfId="2" applyFont="1" applyFill="1" applyAlignment="1">
      <alignment horizontal="right" wrapText="1"/>
    </xf>
    <xf numFmtId="166" fontId="5" fillId="2" borderId="14" xfId="2" applyFont="1" applyFill="1" applyBorder="1" applyAlignment="1">
      <alignment horizontal="right" wrapText="1"/>
    </xf>
    <xf numFmtId="166" fontId="8" fillId="2" borderId="0" xfId="2" applyFont="1" applyFill="1" applyBorder="1" applyAlignment="1">
      <alignment wrapText="1"/>
    </xf>
    <xf numFmtId="166" fontId="26" fillId="2" borderId="0" xfId="2" applyFont="1" applyFill="1" applyBorder="1" applyAlignment="1">
      <alignment horizontal="center" vertical="center"/>
    </xf>
    <xf numFmtId="166" fontId="27" fillId="2" borderId="0" xfId="2" applyFont="1" applyFill="1" applyBorder="1" applyAlignment="1">
      <alignment wrapText="1"/>
    </xf>
    <xf numFmtId="166" fontId="4" fillId="4" borderId="0" xfId="2" applyFont="1" applyFill="1" applyBorder="1" applyAlignment="1">
      <alignment vertical="center"/>
    </xf>
    <xf numFmtId="166" fontId="4" fillId="3" borderId="17" xfId="2" applyFont="1" applyFill="1" applyBorder="1" applyAlignment="1">
      <alignment horizontal="center" vertical="center" wrapText="1"/>
    </xf>
    <xf numFmtId="166" fontId="4" fillId="3" borderId="1" xfId="2" applyFont="1" applyFill="1" applyBorder="1" applyAlignment="1">
      <alignment horizontal="center" vertical="center" wrapText="1"/>
    </xf>
    <xf numFmtId="166" fontId="5" fillId="0" borderId="17" xfId="2" applyFont="1" applyFill="1" applyBorder="1" applyAlignment="1">
      <alignment horizontal="center" vertical="center" wrapText="1"/>
    </xf>
    <xf numFmtId="166" fontId="4" fillId="6" borderId="2" xfId="2" applyFont="1" applyFill="1" applyBorder="1" applyAlignment="1">
      <alignment horizontal="right" vertical="center" wrapText="1"/>
    </xf>
    <xf numFmtId="166" fontId="4" fillId="6" borderId="17" xfId="2" applyFont="1" applyFill="1" applyBorder="1" applyAlignment="1">
      <alignment vertical="center" wrapText="1"/>
    </xf>
    <xf numFmtId="166" fontId="5" fillId="0" borderId="14" xfId="2" applyFont="1" applyFill="1" applyBorder="1" applyAlignment="1">
      <alignment horizontal="right" vertical="center" wrapText="1"/>
    </xf>
    <xf numFmtId="166" fontId="5" fillId="0" borderId="6" xfId="2" applyFont="1" applyFill="1" applyBorder="1" applyAlignment="1">
      <alignment horizontal="right" vertical="center" wrapText="1"/>
    </xf>
    <xf numFmtId="166" fontId="5" fillId="0" borderId="17" xfId="2" applyFont="1" applyFill="1" applyBorder="1" applyAlignment="1">
      <alignment vertical="center" wrapText="1"/>
    </xf>
    <xf numFmtId="166" fontId="4" fillId="6" borderId="1" xfId="2" applyFont="1" applyFill="1" applyBorder="1" applyAlignment="1">
      <alignment horizontal="right" vertical="center" wrapText="1"/>
    </xf>
    <xf numFmtId="166" fontId="4" fillId="6" borderId="17" xfId="2" applyFont="1" applyFill="1" applyBorder="1" applyAlignment="1">
      <alignment horizontal="right" vertical="center" wrapText="1"/>
    </xf>
    <xf numFmtId="166" fontId="5" fillId="0" borderId="17" xfId="2" applyFont="1" applyFill="1" applyBorder="1" applyAlignment="1">
      <alignment horizontal="right" vertical="center" wrapText="1"/>
    </xf>
    <xf numFmtId="166" fontId="5" fillId="0" borderId="15" xfId="2" applyFont="1" applyFill="1" applyBorder="1" applyAlignment="1">
      <alignment horizontal="right" vertical="center" wrapText="1"/>
    </xf>
    <xf numFmtId="166" fontId="4" fillId="4" borderId="2" xfId="2" applyFont="1" applyFill="1" applyBorder="1" applyAlignment="1">
      <alignment vertical="center" wrapText="1"/>
    </xf>
    <xf numFmtId="166" fontId="4" fillId="4" borderId="17" xfId="2" applyFont="1" applyFill="1" applyBorder="1" applyAlignment="1">
      <alignment vertical="center" wrapText="1"/>
    </xf>
    <xf numFmtId="166" fontId="5" fillId="0" borderId="17" xfId="2" applyFont="1" applyBorder="1" applyAlignment="1">
      <alignment horizontal="right" vertical="center" wrapText="1"/>
    </xf>
    <xf numFmtId="166" fontId="5" fillId="4" borderId="17" xfId="2" applyFont="1" applyFill="1" applyBorder="1" applyAlignment="1">
      <alignment horizontal="right" vertical="center" wrapText="1"/>
    </xf>
    <xf numFmtId="166" fontId="5" fillId="4" borderId="17" xfId="2" applyFont="1" applyFill="1" applyBorder="1" applyAlignment="1">
      <alignment vertical="center" wrapText="1"/>
    </xf>
    <xf numFmtId="166" fontId="5" fillId="4" borderId="1" xfId="2" applyFont="1" applyFill="1" applyBorder="1" applyAlignment="1">
      <alignment vertical="center" wrapText="1"/>
    </xf>
    <xf numFmtId="166" fontId="5" fillId="0" borderId="14" xfId="2" applyFont="1" applyBorder="1" applyAlignment="1">
      <alignment horizontal="right" vertical="center" wrapText="1"/>
    </xf>
    <xf numFmtId="166" fontId="5" fillId="0" borderId="17" xfId="2" applyFont="1" applyBorder="1" applyAlignment="1">
      <alignment horizontal="center" vertical="center" wrapText="1"/>
    </xf>
    <xf numFmtId="166" fontId="5" fillId="0" borderId="1" xfId="2" applyFont="1" applyFill="1" applyBorder="1" applyAlignment="1">
      <alignment vertical="center" wrapText="1"/>
    </xf>
    <xf numFmtId="166" fontId="5" fillId="0" borderId="1" xfId="2" applyFont="1" applyBorder="1" applyAlignment="1">
      <alignment horizontal="right" vertical="center" wrapText="1"/>
    </xf>
    <xf numFmtId="166" fontId="4" fillId="6" borderId="17" xfId="2" applyFont="1" applyFill="1" applyBorder="1" applyAlignment="1">
      <alignment horizontal="center" vertical="center" wrapText="1"/>
    </xf>
    <xf numFmtId="166" fontId="5" fillId="2" borderId="0" xfId="2" applyFont="1" applyFill="1" applyBorder="1" applyAlignment="1">
      <alignment horizontal="right" wrapText="1"/>
    </xf>
    <xf numFmtId="166" fontId="5" fillId="2" borderId="17" xfId="2" applyFont="1" applyFill="1" applyBorder="1" applyAlignment="1">
      <alignment horizontal="right" wrapText="1"/>
    </xf>
    <xf numFmtId="166" fontId="4" fillId="6" borderId="2" xfId="2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9" fontId="0" fillId="0" borderId="0" xfId="0" applyNumberFormat="1"/>
    <xf numFmtId="43" fontId="5" fillId="2" borderId="0" xfId="0" applyNumberFormat="1" applyFont="1" applyFill="1" applyAlignment="1">
      <alignment wrapText="1"/>
    </xf>
    <xf numFmtId="176" fontId="5" fillId="0" borderId="28" xfId="6" applyNumberFormat="1" applyFont="1" applyBorder="1" applyAlignment="1">
      <alignment horizontal="center" vertical="center"/>
    </xf>
    <xf numFmtId="10" fontId="23" fillId="0" borderId="20" xfId="3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4" fontId="11" fillId="4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left" vertical="top"/>
    </xf>
    <xf numFmtId="4" fontId="5" fillId="4" borderId="5" xfId="0" applyNumberFormat="1" applyFont="1" applyFill="1" applyBorder="1" applyAlignment="1">
      <alignment vertical="center"/>
    </xf>
    <xf numFmtId="0" fontId="11" fillId="4" borderId="0" xfId="0" applyFont="1" applyFill="1"/>
    <xf numFmtId="2" fontId="4" fillId="4" borderId="0" xfId="0" applyNumberFormat="1" applyFont="1" applyFill="1" applyAlignment="1">
      <alignment horizontal="left" vertical="center"/>
    </xf>
    <xf numFmtId="0" fontId="4" fillId="6" borderId="24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right" vertical="center" wrapText="1"/>
    </xf>
    <xf numFmtId="0" fontId="4" fillId="6" borderId="17" xfId="0" applyFont="1" applyFill="1" applyBorder="1" applyAlignment="1">
      <alignment horizontal="right" vertical="center" wrapText="1"/>
    </xf>
    <xf numFmtId="168" fontId="4" fillId="6" borderId="1" xfId="0" applyNumberFormat="1" applyFont="1" applyFill="1" applyBorder="1" applyAlignment="1">
      <alignment horizontal="left" vertical="center"/>
    </xf>
    <xf numFmtId="168" fontId="4" fillId="6" borderId="3" xfId="0" applyNumberFormat="1" applyFont="1" applyFill="1" applyBorder="1" applyAlignment="1">
      <alignment horizontal="left" vertical="center"/>
    </xf>
    <xf numFmtId="168" fontId="4" fillId="6" borderId="1" xfId="0" applyNumberFormat="1" applyFont="1" applyFill="1" applyBorder="1" applyAlignment="1">
      <alignment horizontal="center" vertical="center"/>
    </xf>
    <xf numFmtId="168" fontId="4" fillId="6" borderId="3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center" wrapText="1"/>
    </xf>
    <xf numFmtId="0" fontId="29" fillId="2" borderId="7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29" fillId="2" borderId="11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6" fontId="28" fillId="2" borderId="44" xfId="2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 wrapText="1"/>
    </xf>
    <xf numFmtId="1" fontId="8" fillId="2" borderId="0" xfId="0" applyNumberFormat="1" applyFont="1" applyFill="1" applyAlignment="1">
      <alignment horizontal="left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2" borderId="0" xfId="0" applyNumberFormat="1" applyFont="1" applyFill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distributed"/>
    </xf>
    <xf numFmtId="0" fontId="5" fillId="4" borderId="0" xfId="0" applyFont="1" applyFill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4" fontId="5" fillId="4" borderId="0" xfId="0" applyNumberFormat="1" applyFont="1" applyFill="1" applyAlignment="1">
      <alignment horizontal="left" vertical="center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left" vertical="center" wrapText="1"/>
    </xf>
    <xf numFmtId="2" fontId="5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74" fontId="43" fillId="14" borderId="8" xfId="6" applyNumberFormat="1" applyFont="1" applyFill="1" applyBorder="1" applyAlignment="1">
      <alignment horizontal="right"/>
    </xf>
    <xf numFmtId="174" fontId="43" fillId="14" borderId="5" xfId="6" applyNumberFormat="1" applyFont="1" applyFill="1" applyBorder="1" applyAlignment="1">
      <alignment horizontal="right"/>
    </xf>
    <xf numFmtId="174" fontId="43" fillId="14" borderId="9" xfId="6" applyNumberFormat="1" applyFont="1" applyFill="1" applyBorder="1" applyAlignment="1">
      <alignment horizontal="right"/>
    </xf>
    <xf numFmtId="49" fontId="40" fillId="4" borderId="4" xfId="6" applyNumberFormat="1" applyFont="1" applyFill="1" applyBorder="1" applyAlignment="1">
      <alignment horizontal="left" vertical="center" wrapText="1"/>
    </xf>
    <xf numFmtId="1" fontId="15" fillId="4" borderId="0" xfId="6" applyNumberFormat="1" applyFont="1" applyFill="1" applyAlignment="1">
      <alignment horizontal="left" vertical="center" wrapText="1"/>
    </xf>
    <xf numFmtId="0" fontId="15" fillId="4" borderId="0" xfId="6" applyFont="1" applyFill="1" applyAlignment="1">
      <alignment horizontal="left" vertical="center" wrapText="1"/>
    </xf>
    <xf numFmtId="0" fontId="43" fillId="14" borderId="17" xfId="6" applyFont="1" applyFill="1" applyBorder="1" applyAlignment="1">
      <alignment horizontal="center" vertical="center"/>
    </xf>
    <xf numFmtId="0" fontId="43" fillId="14" borderId="1" xfId="6" applyFont="1" applyFill="1" applyBorder="1" applyAlignment="1">
      <alignment horizontal="center" vertical="center"/>
    </xf>
    <xf numFmtId="0" fontId="43" fillId="14" borderId="2" xfId="6" applyFont="1" applyFill="1" applyBorder="1" applyAlignment="1">
      <alignment horizontal="center" vertical="center"/>
    </xf>
    <xf numFmtId="0" fontId="43" fillId="14" borderId="3" xfId="6" applyFont="1" applyFill="1" applyBorder="1" applyAlignment="1">
      <alignment horizontal="center" vertical="center"/>
    </xf>
    <xf numFmtId="49" fontId="40" fillId="4" borderId="0" xfId="6" applyNumberFormat="1" applyFont="1" applyFill="1" applyAlignment="1">
      <alignment horizontal="center" vertical="top" wrapText="1"/>
    </xf>
    <xf numFmtId="165" fontId="5" fillId="0" borderId="14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167" fontId="5" fillId="0" borderId="18" xfId="3" applyNumberFormat="1" applyFont="1" applyFill="1" applyBorder="1" applyAlignment="1">
      <alignment horizontal="center" vertical="center"/>
    </xf>
    <xf numFmtId="167" fontId="5" fillId="0" borderId="19" xfId="3" applyNumberFormat="1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22" fillId="10" borderId="16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40" fillId="4" borderId="0" xfId="0" applyFont="1" applyFill="1" applyAlignment="1">
      <alignment horizontal="center" vertical="center"/>
    </xf>
    <xf numFmtId="0" fontId="40" fillId="4" borderId="36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  <xf numFmtId="0" fontId="40" fillId="4" borderId="37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165" fontId="40" fillId="4" borderId="37" xfId="1" applyFont="1" applyFill="1" applyBorder="1" applyAlignment="1">
      <alignment horizontal="center" vertical="center"/>
    </xf>
    <xf numFmtId="165" fontId="40" fillId="4" borderId="17" xfId="1" applyFont="1" applyFill="1" applyBorder="1" applyAlignment="1">
      <alignment horizontal="center" vertical="center"/>
    </xf>
    <xf numFmtId="0" fontId="40" fillId="4" borderId="38" xfId="0" applyFont="1" applyFill="1" applyBorder="1" applyAlignment="1">
      <alignment horizontal="center" vertical="center" wrapText="1"/>
    </xf>
    <xf numFmtId="0" fontId="40" fillId="4" borderId="39" xfId="0" applyFont="1" applyFill="1" applyBorder="1" applyAlignment="1">
      <alignment horizontal="center" vertical="center" wrapText="1"/>
    </xf>
    <xf numFmtId="0" fontId="44" fillId="0" borderId="0" xfId="15" applyFont="1" applyAlignment="1">
      <alignment horizontal="center" vertical="center"/>
    </xf>
    <xf numFmtId="0" fontId="4" fillId="2" borderId="4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1" xfId="15" applyFont="1" applyBorder="1" applyAlignment="1">
      <alignment horizontal="center" wrapText="1"/>
    </xf>
    <xf numFmtId="0" fontId="4" fillId="0" borderId="2" xfId="15" applyFont="1" applyBorder="1" applyAlignment="1">
      <alignment horizontal="center" wrapText="1"/>
    </xf>
    <xf numFmtId="0" fontId="4" fillId="0" borderId="3" xfId="15" applyFont="1" applyBorder="1" applyAlignment="1">
      <alignment horizontal="center" wrapText="1"/>
    </xf>
    <xf numFmtId="0" fontId="8" fillId="0" borderId="10" xfId="15" applyFont="1" applyBorder="1" applyAlignment="1">
      <alignment horizontal="left"/>
    </xf>
    <xf numFmtId="0" fontId="8" fillId="0" borderId="0" xfId="15" applyFont="1" applyAlignment="1">
      <alignment horizontal="left"/>
    </xf>
    <xf numFmtId="0" fontId="11" fillId="10" borderId="14" xfId="15" applyFont="1" applyFill="1" applyBorder="1" applyAlignment="1">
      <alignment horizontal="center" vertical="center" wrapText="1"/>
    </xf>
    <xf numFmtId="0" fontId="11" fillId="10" borderId="20" xfId="15" applyFont="1" applyFill="1" applyBorder="1" applyAlignment="1">
      <alignment horizontal="center" vertical="center" wrapText="1"/>
    </xf>
    <xf numFmtId="0" fontId="11" fillId="10" borderId="1" xfId="15" applyFont="1" applyFill="1" applyBorder="1" applyAlignment="1">
      <alignment horizontal="center" wrapText="1"/>
    </xf>
    <xf numFmtId="0" fontId="11" fillId="10" borderId="2" xfId="15" applyFont="1" applyFill="1" applyBorder="1" applyAlignment="1">
      <alignment horizontal="center" wrapText="1"/>
    </xf>
    <xf numFmtId="0" fontId="11" fillId="10" borderId="3" xfId="15" applyFont="1" applyFill="1" applyBorder="1" applyAlignment="1">
      <alignment horizontal="center" wrapText="1"/>
    </xf>
    <xf numFmtId="0" fontId="11" fillId="16" borderId="17" xfId="15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1" fillId="10" borderId="17" xfId="15" applyFont="1" applyFill="1" applyBorder="1" applyAlignment="1">
      <alignment horizontal="center" vertical="center" wrapText="1"/>
    </xf>
    <xf numFmtId="0" fontId="8" fillId="0" borderId="10" xfId="15" applyFont="1" applyBorder="1" applyAlignment="1">
      <alignment horizontal="left" wrapText="1"/>
    </xf>
    <xf numFmtId="0" fontId="8" fillId="0" borderId="0" xfId="15" applyFont="1" applyAlignment="1">
      <alignment horizontal="left" wrapText="1"/>
    </xf>
  </cellXfs>
  <cellStyles count="29">
    <cellStyle name="Currency 2" xfId="13" xr:uid="{A492CEFC-A73D-4B80-B393-91848F036ED1}"/>
    <cellStyle name="Hiperlink 2" xfId="24" xr:uid="{05895B55-877A-414D-A0B4-57EE79078401}"/>
    <cellStyle name="Hyperlink 2" xfId="14" xr:uid="{D06BFF00-8AE3-4CD9-9A5C-967375D02D18}"/>
    <cellStyle name="Moeda" xfId="2" builtinId="4"/>
    <cellStyle name="Moeda 2" xfId="7" xr:uid="{03EA4846-6E08-4FD0-80C7-357731872F3F}"/>
    <cellStyle name="Moeda 3" xfId="28" xr:uid="{69FEAB3B-418B-4D0E-8835-11A304A2E9B5}"/>
    <cellStyle name="Moeda 3 2 2 3" xfId="4" xr:uid="{39DE2B79-4BC0-4035-8ABA-18E70BBDF34C}"/>
    <cellStyle name="Moeda 4" xfId="18" xr:uid="{A40B47F9-BC77-417B-AB75-080C9CF6A9B7}"/>
    <cellStyle name="Normal" xfId="0" builtinId="0"/>
    <cellStyle name="Normal 10" xfId="5" xr:uid="{EAEAE7ED-131F-416C-AE53-B43E8FD6FE9F}"/>
    <cellStyle name="Normal 10 2 2 2" xfId="10" xr:uid="{30C9EE4E-F485-41DE-85DF-BAAE9CDEDEBA}"/>
    <cellStyle name="Normal 100" xfId="15" xr:uid="{087AAA91-D042-42ED-92AE-AA70C6ED42FE}"/>
    <cellStyle name="Normal 103 2" xfId="20" xr:uid="{72BE765F-3CCF-45B7-8D4F-660258EC7662}"/>
    <cellStyle name="Normal 2" xfId="11" xr:uid="{BE5E2C03-3737-465F-B4B5-5AC7CD616B83}"/>
    <cellStyle name="Normal 2 10 4" xfId="8" xr:uid="{9D2FB530-A4EE-493D-82F5-21E6356E4536}"/>
    <cellStyle name="Normal 2 2" xfId="12" xr:uid="{43452B4D-1DC4-4460-9957-A0ADA4FEB4BC}"/>
    <cellStyle name="Normal 2 2 2" xfId="21" xr:uid="{5FBDEDF2-C2C1-4629-BE70-F411DC610FFE}"/>
    <cellStyle name="Normal 3" xfId="25" xr:uid="{A874DBC0-C3B5-4CD7-8872-FD7FB89AF044}"/>
    <cellStyle name="Normal 3 2" xfId="23" xr:uid="{AA1F5994-2363-4019-A0CD-15DD4FFCD4BB}"/>
    <cellStyle name="Normal 4" xfId="26" xr:uid="{E1DF0EC4-A036-4D7F-9820-3C7C36EA8538}"/>
    <cellStyle name="Normal 5" xfId="16" xr:uid="{C624A045-61A0-4FD8-BDF2-CA596B6ADBE2}"/>
    <cellStyle name="Normal 91 2" xfId="6" xr:uid="{22A4454D-915E-473A-AC83-D8943302F7B9}"/>
    <cellStyle name="Porcentagem" xfId="3" builtinId="5"/>
    <cellStyle name="Porcentagem 2" xfId="27" xr:uid="{D6DB2965-0417-46A7-96F3-DFFDD0BFABED}"/>
    <cellStyle name="Porcentagem 3" xfId="19" xr:uid="{4DDE2210-045F-4B10-9432-3AEBE464D9F2}"/>
    <cellStyle name="Vírgula" xfId="1" builtinId="3"/>
    <cellStyle name="Vírgula 2" xfId="17" xr:uid="{C79FC8D8-8162-41D1-8FD9-A4EB3797665C}"/>
    <cellStyle name="Vírgula 2 7" xfId="9" xr:uid="{2706111D-59D8-4AF4-870C-B427DC89FFE2}"/>
    <cellStyle name="Vírgula 3 2" xfId="22" xr:uid="{87A5F195-E767-4A01-A425-36FE0EF6F3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533060</xdr:colOff>
      <xdr:row>179</xdr:row>
      <xdr:rowOff>107677</xdr:rowOff>
    </xdr:from>
    <xdr:to>
      <xdr:col>9</xdr:col>
      <xdr:colOff>1136096</xdr:colOff>
      <xdr:row>182</xdr:row>
      <xdr:rowOff>124241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477F413-D410-45FA-BA45-F5CAA048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277" y="61953916"/>
          <a:ext cx="2209862" cy="563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761999</xdr:colOff>
      <xdr:row>944</xdr:row>
      <xdr:rowOff>11206</xdr:rowOff>
    </xdr:from>
    <xdr:to>
      <xdr:col>8</xdr:col>
      <xdr:colOff>332781</xdr:colOff>
      <xdr:row>948</xdr:row>
      <xdr:rowOff>50427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B05F0F5A-8B52-40DC-AA17-95282F70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5087" y="198769941"/>
          <a:ext cx="3431453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78243</xdr:colOff>
      <xdr:row>40</xdr:row>
      <xdr:rowOff>125016</xdr:rowOff>
    </xdr:from>
    <xdr:to>
      <xdr:col>6</xdr:col>
      <xdr:colOff>785814</xdr:colOff>
      <xdr:row>43</xdr:row>
      <xdr:rowOff>6854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87473FA-2C73-4AD1-9541-102C5E94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368" y="6941344"/>
          <a:ext cx="1624352" cy="39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344800</xdr:colOff>
      <xdr:row>33</xdr:row>
      <xdr:rowOff>1</xdr:rowOff>
    </xdr:from>
    <xdr:to>
      <xdr:col>3</xdr:col>
      <xdr:colOff>915030</xdr:colOff>
      <xdr:row>34</xdr:row>
      <xdr:rowOff>439016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1CE4B234-6158-428A-AB39-52EEBD5A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255" y="7853796"/>
          <a:ext cx="2405957" cy="603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623455</xdr:colOff>
      <xdr:row>22</xdr:row>
      <xdr:rowOff>103909</xdr:rowOff>
    </xdr:from>
    <xdr:to>
      <xdr:col>4</xdr:col>
      <xdr:colOff>798586</xdr:colOff>
      <xdr:row>26</xdr:row>
      <xdr:rowOff>6062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97ADBB1-9978-4D27-BE1C-1CFE2F5D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5" y="5507182"/>
          <a:ext cx="518874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BELA%20CONSULTORIA%20PROJETOS-BAST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f\0798\TECNICO\TEACOMP\LOTE06\P09\P10\RELAT6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1%20Processos%20por%20Regiao\6%20PVH\Porto%20Velho\PVH031%20Inst.%20de%20Criminal&#237;stica\3.%20Planilha%20Or&#231;ament&#225;ria\Revisao\PO_IC_PVH_2017060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f\1%20-%20Municipios%20-%20Projetos%20Engenharia\14%20-Projetos%20-%202019\1.0-GRUPO%20ARQUITET&#212;NICO\ROLIM%20DE%20MOURA\10898_CONSTRU&#199;&#195;O%20DO%20CRAS\REV_02\DOC\10898_PAS_ARQ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-14\Arquivos%20diversos\C&#243;pia%20de%20Planilha%20or&#231;ament&#225;ria%20F&#243;rum%20de%20Ariquem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Meus%20documentos/DEVOP/COMPOSI&#199;&#195;O%20DEVOP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vhsdc05\dados-ceron\Documents%20and%20Settings\jose.abilio\Meus%20documentos\LISTA%20DE%20EQUIPAMENTO%20SE%20CORUMBIARA%2018_02_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udio-not\d\A1\Porto%20Veho-%20Unidade%20Mista%20-%20Jo&#227;o%20Leandro%20Barbosa%20-%20distrito%20extrem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Particular\Mestrado\FX-B-R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4.click21.com.br/horde/imp/My%20Documents/Particular/Mestrado/FX-B-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amuel\Documents\Marilia\A:\TABELA%20CONSULTORIA%20PROJETOS-BAST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chau/AppData/Local/Temp/Rar$DIa1572.38611/8644-AMPL%20DE%20ME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chau/Downloads/PLANILHA%20INICIAL%20ATUALIZADA%20N&#195;O%20DESONERADA%20-%20REV02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3%20Fiscalizacao\Claudio\Editais\2008\INCRA\Planilha%20Antonio%20Conselhei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3%20Fiscalizacao\Claudio\Propostas\Propostas%202012\PM%20Rolim%20de%20Moura\Reforma%20e%20Amplia&#231;&#227;o%20de%20Escola%20DINA%20SFAT_TP_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f\Meus%20Documentos%20-%20Henrique\Medi&#231;&#245;es\Henrique\TABELA%20CONSULTORIA%20PROJETOS-BAST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udio-not\d\Claudio\Editais\2008\INCRA\Planilha%20Antonio%20Conselhei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f\engenharia\Meus%20documentos\DEVOP\COMPOSI&#199;&#195;O%20DEVOP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audio\Propostas\Propostas%202012\PM%20Ministro%20Andreazza\Sistema%20de%20esgotamento%20sanit&#225;ri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f\USR\Orcelino\Projetos\Dnit\Executivos\Br-414\Projeto%20BR-414%20-%202\Pavimenta&#231;&#227;o\FV-D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Consultoria"/>
      <sheetName val="Composições"/>
      <sheetName val="INCCTOT"/>
      <sheetName val="comp. custos1"/>
      <sheetName val="PLANILHA"/>
      <sheetName val="CRONOGRAMA"/>
      <sheetName val="COTAÇÕES"/>
      <sheetName val="COMPOSIÇÕES "/>
      <sheetName val="comp__custos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.DIN."/>
      <sheetName val="MemóriaCálculo SST"/>
      <sheetName val="PARETO"/>
      <sheetName val="CURVA ABC"/>
      <sheetName val="PLANILHA"/>
      <sheetName val="MEMÓRIA DE CÁLCULO (2)"/>
      <sheetName val="MEMÓRIA DE CÁLCULO"/>
      <sheetName val="COMPOSIÇÕES"/>
      <sheetName val="COTAÇÃO"/>
      <sheetName val="CRONOGRAMA"/>
      <sheetName val="CRO.EQUIP"/>
      <sheetName val="CRO.GERAL"/>
      <sheetName val="BDI_Edificações"/>
      <sheetName val="BDI_Equipamentos "/>
      <sheetName val="Plan1"/>
      <sheetName val="Relatório de Compatibilidade"/>
      <sheetName val="Tabela Deosp"/>
    </sheetNames>
    <sheetDataSet>
      <sheetData sheetId="0"/>
      <sheetData sheetId="1"/>
      <sheetData sheetId="2">
        <row r="64">
          <cell r="C64" t="str">
            <v>15.3.10</v>
          </cell>
          <cell r="D64" t="str">
            <v>16120.8.1.40</v>
          </cell>
          <cell r="E64" t="str">
            <v>CABO ISOLADO em PVC seção 6 mm² - 750 V - 70°C - flexível</v>
          </cell>
          <cell r="F64" t="str">
            <v>m</v>
          </cell>
          <cell r="G64">
            <v>2511.9</v>
          </cell>
          <cell r="H64">
            <v>5</v>
          </cell>
          <cell r="I64">
            <v>12559.5</v>
          </cell>
          <cell r="J64">
            <v>2059618.5</v>
          </cell>
          <cell r="K64">
            <v>4.7260000000000002E-3</v>
          </cell>
          <cell r="L64">
            <v>0.77502000000000004</v>
          </cell>
          <cell r="M64" t="str">
            <v>B</v>
          </cell>
        </row>
        <row r="65">
          <cell r="C65" t="str">
            <v>6.1.1</v>
          </cell>
          <cell r="D65" t="str">
            <v>07.01.15</v>
          </cell>
          <cell r="E65" t="str">
            <v>Porta de madeira lisa - (0,80x2,10) m  - Dobradiças/fechadura - ref.: LaFonte, fame, pado, aliança ou equivalente</v>
          </cell>
          <cell r="F65" t="str">
            <v>unid</v>
          </cell>
          <cell r="G65">
            <v>41</v>
          </cell>
          <cell r="H65">
            <v>305.27999999999997</v>
          </cell>
          <cell r="I65">
            <v>12516.48</v>
          </cell>
          <cell r="J65">
            <v>2072134.98</v>
          </cell>
          <cell r="K65">
            <v>4.7099999999999998E-3</v>
          </cell>
          <cell r="L65">
            <v>0.77973000000000003</v>
          </cell>
          <cell r="M65" t="str">
            <v>B</v>
          </cell>
        </row>
        <row r="66">
          <cell r="C66" t="str">
            <v>15.3.3</v>
          </cell>
          <cell r="D66" t="str">
            <v>16120.8.1.59</v>
          </cell>
          <cell r="E66" t="str">
            <v>CABO ISOLADO em PVC seção 35 mm² - 0,6/1kV - 70°C - flexível</v>
          </cell>
          <cell r="F66" t="str">
            <v>m</v>
          </cell>
          <cell r="G66">
            <v>683.7</v>
          </cell>
          <cell r="H66">
            <v>18.09</v>
          </cell>
          <cell r="I66">
            <v>12368.13</v>
          </cell>
          <cell r="J66">
            <v>2084503.11</v>
          </cell>
          <cell r="K66">
            <v>4.6540000000000002E-3</v>
          </cell>
          <cell r="L66">
            <v>0.78438399999999997</v>
          </cell>
          <cell r="M66" t="str">
            <v>B</v>
          </cell>
        </row>
        <row r="67">
          <cell r="C67" t="str">
            <v>7.3.1</v>
          </cell>
          <cell r="D67">
            <v>79627</v>
          </cell>
          <cell r="E67" t="str">
            <v>DIVISORIA EM GRANITO BRANCO POLIDO, ESP = 3CM, ASSENTADO COM ARGAMASSA TRACO 1:4, ARREMATE EM CIMENTO BRANCO</v>
          </cell>
          <cell r="F67" t="str">
            <v>m²</v>
          </cell>
          <cell r="G67">
            <v>17.739999999999998</v>
          </cell>
          <cell r="H67">
            <v>678.38</v>
          </cell>
          <cell r="I67">
            <v>12034.46</v>
          </cell>
          <cell r="J67">
            <v>2096537.57</v>
          </cell>
          <cell r="K67">
            <v>4.5279999999999999E-3</v>
          </cell>
          <cell r="L67">
            <v>0.78891299999999998</v>
          </cell>
          <cell r="M67" t="str">
            <v>B</v>
          </cell>
        </row>
        <row r="68">
          <cell r="C68" t="str">
            <v>15.3.14</v>
          </cell>
          <cell r="D68">
            <v>72254</v>
          </cell>
          <cell r="E68" t="str">
            <v>CABO DE COBRE NU 50MM2 - FORNECIMENTO E INSTALACAO</v>
          </cell>
          <cell r="F68" t="str">
            <v>m</v>
          </cell>
          <cell r="G68">
            <v>430.2</v>
          </cell>
          <cell r="H68">
            <v>25.96</v>
          </cell>
          <cell r="I68">
            <v>11167.99</v>
          </cell>
          <cell r="J68">
            <v>2107705.56</v>
          </cell>
          <cell r="K68">
            <v>4.202E-3</v>
          </cell>
          <cell r="L68">
            <v>0.79311500000000001</v>
          </cell>
          <cell r="M68" t="str">
            <v>B</v>
          </cell>
        </row>
        <row r="69">
          <cell r="C69" t="str">
            <v>15.17.1</v>
          </cell>
          <cell r="D69" t="str">
            <v>COMP-26</v>
          </cell>
          <cell r="E69" t="str">
            <v>ELETRODUTO metalico,rigido pesado,com conexões Ø 32 mm (1")</v>
          </cell>
          <cell r="F69" t="str">
            <v>m</v>
          </cell>
          <cell r="G69">
            <v>128.1</v>
          </cell>
          <cell r="H69">
            <v>83.39</v>
          </cell>
          <cell r="I69">
            <v>10682.26</v>
          </cell>
          <cell r="J69">
            <v>2118387.8199999998</v>
          </cell>
          <cell r="K69">
            <v>4.0200000000000001E-3</v>
          </cell>
          <cell r="L69">
            <v>0.79713500000000004</v>
          </cell>
          <cell r="M69" t="str">
            <v>B</v>
          </cell>
        </row>
        <row r="70">
          <cell r="C70" t="str">
            <v>17.1.1</v>
          </cell>
          <cell r="D70" t="str">
            <v>74236/001</v>
          </cell>
          <cell r="E70" t="str">
            <v>GRAMA BATATAIS EM PLACAS</v>
          </cell>
          <cell r="F70" t="str">
            <v>m²</v>
          </cell>
          <cell r="G70">
            <v>761.28</v>
          </cell>
          <cell r="H70">
            <v>13.81</v>
          </cell>
          <cell r="I70">
            <v>10513.28</v>
          </cell>
          <cell r="J70">
            <v>2128901.1</v>
          </cell>
          <cell r="K70">
            <v>3.9560000000000003E-3</v>
          </cell>
          <cell r="L70">
            <v>0.801091</v>
          </cell>
          <cell r="M70" t="str">
            <v>B</v>
          </cell>
        </row>
        <row r="71">
          <cell r="C71" t="str">
            <v>1.1.4</v>
          </cell>
          <cell r="D71" t="str">
            <v>01.01.07.05</v>
          </cell>
          <cell r="E71" t="str">
            <v>Despesas com refeição - almoço</v>
          </cell>
          <cell r="F71" t="str">
            <v>und</v>
          </cell>
          <cell r="G71">
            <v>2469</v>
          </cell>
          <cell r="H71">
            <v>4.2</v>
          </cell>
          <cell r="I71">
            <v>10369.799999999999</v>
          </cell>
          <cell r="J71">
            <v>2139270.9</v>
          </cell>
          <cell r="K71">
            <v>3.9020000000000001E-3</v>
          </cell>
          <cell r="L71">
            <v>0.80499299999999996</v>
          </cell>
          <cell r="M71" t="str">
            <v>B</v>
          </cell>
        </row>
        <row r="72">
          <cell r="C72" t="str">
            <v>7.1.1</v>
          </cell>
          <cell r="D72" t="str">
            <v>13.05.03</v>
          </cell>
          <cell r="E72" t="str">
            <v>Peitoril de granito, L=15,00cm, e=2,00cm</v>
          </cell>
          <cell r="F72" t="str">
            <v>m</v>
          </cell>
          <cell r="G72">
            <v>173.22</v>
          </cell>
          <cell r="H72">
            <v>59.56</v>
          </cell>
          <cell r="I72">
            <v>10316.98</v>
          </cell>
          <cell r="J72">
            <v>2149587.88</v>
          </cell>
          <cell r="K72">
            <v>3.882E-3</v>
          </cell>
          <cell r="L72">
            <v>0.80887500000000001</v>
          </cell>
          <cell r="M72" t="str">
            <v>B</v>
          </cell>
        </row>
        <row r="73">
          <cell r="C73" t="str">
            <v>17.3.1</v>
          </cell>
          <cell r="D73" t="str">
            <v>01740.8.1.1</v>
          </cell>
          <cell r="E73" t="str">
            <v>LIMPEZA geral da edificação</v>
          </cell>
          <cell r="F73" t="str">
            <v>m²</v>
          </cell>
          <cell r="G73">
            <v>1876.41</v>
          </cell>
          <cell r="H73">
            <v>5.43</v>
          </cell>
          <cell r="I73">
            <v>10188.91</v>
          </cell>
          <cell r="J73">
            <v>2159776.79</v>
          </cell>
          <cell r="K73">
            <v>3.8340000000000002E-3</v>
          </cell>
          <cell r="L73">
            <v>0.81270900000000001</v>
          </cell>
          <cell r="M73" t="str">
            <v>B</v>
          </cell>
        </row>
        <row r="74">
          <cell r="C74" t="str">
            <v>15.8.1</v>
          </cell>
          <cell r="D74" t="str">
            <v>18.02.01</v>
          </cell>
          <cell r="E74" t="str">
            <v>Eletrocalha perfurada tipo U com tampa (50x50)mm, com conexões</v>
          </cell>
          <cell r="F74" t="str">
            <v>m</v>
          </cell>
          <cell r="G74">
            <v>353.9</v>
          </cell>
          <cell r="H74">
            <v>28.59</v>
          </cell>
          <cell r="I74">
            <v>10118</v>
          </cell>
          <cell r="J74">
            <v>2169894.79</v>
          </cell>
          <cell r="K74">
            <v>3.8070000000000001E-3</v>
          </cell>
          <cell r="L74">
            <v>0.81651600000000002</v>
          </cell>
          <cell r="M74" t="str">
            <v>B</v>
          </cell>
        </row>
        <row r="75">
          <cell r="C75" t="str">
            <v>1.3.2</v>
          </cell>
          <cell r="D75" t="str">
            <v>01520.8.1.1</v>
          </cell>
          <cell r="E75" t="str">
            <v>ABRIGO PROVISÓRIO de madeira executado na obra para alojamento e depósito de materiais e ferramentas</v>
          </cell>
          <cell r="F75" t="str">
            <v>m²</v>
          </cell>
          <cell r="G75">
            <v>35</v>
          </cell>
          <cell r="H75">
            <v>274.16000000000003</v>
          </cell>
          <cell r="I75">
            <v>9595.6</v>
          </cell>
          <cell r="J75">
            <v>2179490.39</v>
          </cell>
          <cell r="K75">
            <v>3.6110000000000001E-3</v>
          </cell>
          <cell r="L75">
            <v>0.82012700000000005</v>
          </cell>
          <cell r="M75" t="str">
            <v>B</v>
          </cell>
        </row>
        <row r="76">
          <cell r="C76" t="str">
            <v>3.3.2</v>
          </cell>
          <cell r="D76" t="str">
            <v>03210.8.1.3</v>
          </cell>
          <cell r="E76" t="str">
            <v>ARMADURA de aço para estruturas em geral, CA-50, diâmetro 8,0 mm, corte e dobra na obra</v>
          </cell>
          <cell r="F76" t="str">
            <v>kg</v>
          </cell>
          <cell r="G76">
            <v>1257.9000000000001</v>
          </cell>
          <cell r="H76">
            <v>7.55</v>
          </cell>
          <cell r="I76">
            <v>9497.15</v>
          </cell>
          <cell r="J76">
            <v>2188987.54</v>
          </cell>
          <cell r="K76">
            <v>3.5739999999999999E-3</v>
          </cell>
          <cell r="L76">
            <v>0.82370100000000002</v>
          </cell>
          <cell r="M76" t="str">
            <v>B</v>
          </cell>
        </row>
        <row r="77">
          <cell r="C77" t="str">
            <v>2.3.1</v>
          </cell>
          <cell r="D77" t="str">
            <v>02315.8.7.1</v>
          </cell>
          <cell r="E77" t="str">
            <v>Reaterro manual de vala apiloado</v>
          </cell>
          <cell r="F77" t="str">
            <v>m³</v>
          </cell>
          <cell r="G77">
            <v>309.67</v>
          </cell>
          <cell r="H77">
            <v>30.54</v>
          </cell>
          <cell r="I77">
            <v>9457.32</v>
          </cell>
          <cell r="J77">
            <v>2198444.86</v>
          </cell>
          <cell r="K77">
            <v>3.5590000000000001E-3</v>
          </cell>
          <cell r="L77">
            <v>0.82726</v>
          </cell>
          <cell r="M77" t="str">
            <v>B</v>
          </cell>
        </row>
        <row r="78">
          <cell r="C78" t="str">
            <v>16.1.6</v>
          </cell>
          <cell r="D78" t="str">
            <v>09115.8.11.1</v>
          </cell>
          <cell r="E78" t="str">
            <v>PINTURA com tinta acrilica em parede externa, com duas demãos, sem massa corrida</v>
          </cell>
          <cell r="F78" t="str">
            <v>m²</v>
          </cell>
          <cell r="G78">
            <v>895.56</v>
          </cell>
          <cell r="H78">
            <v>10.42</v>
          </cell>
          <cell r="I78">
            <v>9331.74</v>
          </cell>
          <cell r="J78">
            <v>2207776.6</v>
          </cell>
          <cell r="K78">
            <v>3.5109999999999998E-3</v>
          </cell>
          <cell r="L78">
            <v>0.83077100000000004</v>
          </cell>
          <cell r="M78" t="str">
            <v>B</v>
          </cell>
        </row>
        <row r="79">
          <cell r="C79" t="str">
            <v>14.1.1</v>
          </cell>
          <cell r="D79" t="str">
            <v>15410.8.12.1</v>
          </cell>
          <cell r="E79" t="str">
            <v>LAVATÓRIO de louça de embutir (cuba) , com torneira de pressão e acessórios</v>
          </cell>
          <cell r="F79" t="str">
            <v>unid</v>
          </cell>
          <cell r="G79">
            <v>31</v>
          </cell>
          <cell r="H79">
            <v>298.20999999999998</v>
          </cell>
          <cell r="I79">
            <v>9244.51</v>
          </cell>
          <cell r="J79">
            <v>2217021.11</v>
          </cell>
          <cell r="K79">
            <v>3.4789999999999999E-3</v>
          </cell>
          <cell r="L79">
            <v>0.83425000000000005</v>
          </cell>
          <cell r="M79" t="str">
            <v>B</v>
          </cell>
        </row>
        <row r="80">
          <cell r="C80" t="str">
            <v>9.1.2</v>
          </cell>
          <cell r="D80" t="str">
            <v>12.01.05</v>
          </cell>
          <cell r="E80" t="str">
            <v>Emboço para parede interna ou externa, argamassa traço 1:4, e=20,00mm - peneirada</v>
          </cell>
          <cell r="F80" t="str">
            <v>m²</v>
          </cell>
          <cell r="G80">
            <v>530.78</v>
          </cell>
          <cell r="H80">
            <v>17.39</v>
          </cell>
          <cell r="I80">
            <v>9230.26</v>
          </cell>
          <cell r="J80">
            <v>2226251.37</v>
          </cell>
          <cell r="K80">
            <v>3.473E-3</v>
          </cell>
          <cell r="L80">
            <v>0.837723</v>
          </cell>
          <cell r="M80" t="str">
            <v>B</v>
          </cell>
        </row>
        <row r="81">
          <cell r="C81" t="str">
            <v>15.8.2</v>
          </cell>
          <cell r="D81" t="str">
            <v>18.02.14</v>
          </cell>
          <cell r="E81" t="str">
            <v xml:space="preserve">Eletrocalha perfurada tipo U com tampa (100x100)mm, com conexões  </v>
          </cell>
          <cell r="F81" t="str">
            <v>m</v>
          </cell>
          <cell r="G81">
            <v>190.8</v>
          </cell>
          <cell r="H81">
            <v>47.48</v>
          </cell>
          <cell r="I81">
            <v>9059.18</v>
          </cell>
          <cell r="J81">
            <v>2235310.5499999998</v>
          </cell>
          <cell r="K81">
            <v>3.4090000000000001E-3</v>
          </cell>
          <cell r="L81">
            <v>0.84113199999999999</v>
          </cell>
          <cell r="M81" t="str">
            <v>B</v>
          </cell>
        </row>
        <row r="82">
          <cell r="C82" t="str">
            <v>15.3.13</v>
          </cell>
          <cell r="D82">
            <v>72253</v>
          </cell>
          <cell r="E82" t="str">
            <v>CABO DE COBRE NU 35MM2 - FORNECIMENTO E INSTALACAO</v>
          </cell>
          <cell r="F82" t="str">
            <v>m</v>
          </cell>
          <cell r="G82">
            <v>446.7</v>
          </cell>
          <cell r="H82">
            <v>19.399999999999999</v>
          </cell>
          <cell r="I82">
            <v>8665.98</v>
          </cell>
          <cell r="J82">
            <v>2243976.5299999998</v>
          </cell>
          <cell r="K82">
            <v>3.261E-3</v>
          </cell>
          <cell r="L82">
            <v>0.84439299999999995</v>
          </cell>
          <cell r="M82" t="str">
            <v>B</v>
          </cell>
        </row>
        <row r="83">
          <cell r="C83" t="str">
            <v>12.6.2</v>
          </cell>
          <cell r="D83" t="str">
            <v>DERDREN078</v>
          </cell>
          <cell r="E83" t="str">
            <v xml:space="preserve">Caixa coletora de sarjeta - CCS 01 com grelha de concreto </v>
          </cell>
          <cell r="F83" t="str">
            <v>unid</v>
          </cell>
          <cell r="G83">
            <v>5</v>
          </cell>
          <cell r="H83">
            <v>1699.29</v>
          </cell>
          <cell r="I83">
            <v>8496.4500000000007</v>
          </cell>
          <cell r="J83">
            <v>2252472.98</v>
          </cell>
          <cell r="K83">
            <v>3.1970000000000002E-3</v>
          </cell>
          <cell r="L83">
            <v>0.84758999999999995</v>
          </cell>
          <cell r="M83" t="str">
            <v>B</v>
          </cell>
        </row>
        <row r="84">
          <cell r="C84" t="str">
            <v>8.2.3</v>
          </cell>
          <cell r="D84" t="str">
            <v>07320.8.12.4</v>
          </cell>
          <cell r="E84" t="str">
            <v>CUMEEIRA normal ou articulada de fibrocimento para telha perfil ondulado e=6 ou 8 mm</v>
          </cell>
          <cell r="F84" t="str">
            <v>m</v>
          </cell>
          <cell r="G84">
            <v>141.71</v>
          </cell>
          <cell r="H84">
            <v>58.63</v>
          </cell>
          <cell r="I84">
            <v>8308.4599999999991</v>
          </cell>
          <cell r="J84">
            <v>2260781.44</v>
          </cell>
          <cell r="K84">
            <v>3.1259999999999999E-3</v>
          </cell>
          <cell r="L84">
            <v>0.85071600000000003</v>
          </cell>
          <cell r="M84" t="str">
            <v>B</v>
          </cell>
        </row>
        <row r="85">
          <cell r="C85" t="str">
            <v>4.2.5</v>
          </cell>
          <cell r="D85" t="str">
            <v>03.01.09</v>
          </cell>
          <cell r="E85" t="str">
            <v>Ferragem CA-50A - 5/8" - 16,00mm</v>
          </cell>
          <cell r="F85" t="str">
            <v>kg</v>
          </cell>
          <cell r="G85">
            <v>1108.8</v>
          </cell>
          <cell r="H85">
            <v>7.46</v>
          </cell>
          <cell r="I85">
            <v>8271.65</v>
          </cell>
          <cell r="J85">
            <v>2269053.09</v>
          </cell>
          <cell r="K85">
            <v>3.1129999999999999E-3</v>
          </cell>
          <cell r="L85">
            <v>0.85382899999999995</v>
          </cell>
          <cell r="M85" t="str">
            <v>B</v>
          </cell>
        </row>
        <row r="86">
          <cell r="C86" t="str">
            <v>15.19.5</v>
          </cell>
          <cell r="D86">
            <v>83391</v>
          </cell>
          <cell r="E86" t="str">
            <v>Reator eletrônico p/ fluorescente tubular 2x40W</v>
          </cell>
          <cell r="F86" t="str">
            <v>unid</v>
          </cell>
          <cell r="G86">
            <v>249</v>
          </cell>
          <cell r="H86">
            <v>32.729999999999997</v>
          </cell>
          <cell r="I86">
            <v>8149.77</v>
          </cell>
          <cell r="J86">
            <v>2277202.86</v>
          </cell>
          <cell r="K86">
            <v>3.0669999999999998E-3</v>
          </cell>
          <cell r="L86">
            <v>0.85689599999999999</v>
          </cell>
          <cell r="M86" t="str">
            <v>B</v>
          </cell>
        </row>
        <row r="87">
          <cell r="C87" t="str">
            <v>6.1.15</v>
          </cell>
          <cell r="D87" t="str">
            <v>08110.8.2.2</v>
          </cell>
          <cell r="E87" t="str">
            <v>GRADIL DE FERRO, colocação e acabamento malha=65x132mm, barras verticais, largura=25mm, espessura=3mm (7,00 x 2,10)m</v>
          </cell>
          <cell r="F87" t="str">
            <v>m²</v>
          </cell>
          <cell r="G87">
            <v>29.4</v>
          </cell>
          <cell r="H87">
            <v>271.14</v>
          </cell>
          <cell r="I87">
            <v>7971.52</v>
          </cell>
          <cell r="J87">
            <v>2285174.38</v>
          </cell>
          <cell r="K87">
            <v>3.0000000000000001E-3</v>
          </cell>
          <cell r="L87">
            <v>0.85989499999999996</v>
          </cell>
          <cell r="M87" t="str">
            <v>B</v>
          </cell>
        </row>
        <row r="88">
          <cell r="C88" t="str">
            <v>1.2.2</v>
          </cell>
          <cell r="D88" t="str">
            <v>02595.8.1.1</v>
          </cell>
          <cell r="E88" t="str">
            <v>LOCAÇÃO da obra, execução de gabarito</v>
          </cell>
          <cell r="F88" t="str">
            <v>m²</v>
          </cell>
          <cell r="G88">
            <v>1876.41</v>
          </cell>
          <cell r="H88">
            <v>4.16</v>
          </cell>
          <cell r="I88">
            <v>7805.87</v>
          </cell>
          <cell r="J88">
            <v>2292980.25</v>
          </cell>
          <cell r="K88">
            <v>2.9369999999999999E-3</v>
          </cell>
          <cell r="L88">
            <v>0.86283299999999996</v>
          </cell>
          <cell r="M88" t="str">
            <v>B</v>
          </cell>
        </row>
        <row r="89">
          <cell r="C89" t="str">
            <v>3.3.6</v>
          </cell>
          <cell r="D89" t="str">
            <v>03.01.03</v>
          </cell>
          <cell r="E89" t="str">
            <v>Ferragem CA-60 fina - 3,40 a 6,00mm</v>
          </cell>
          <cell r="F89" t="str">
            <v>kg</v>
          </cell>
          <cell r="G89">
            <v>882.8</v>
          </cell>
          <cell r="H89">
            <v>8.65</v>
          </cell>
          <cell r="I89">
            <v>7636.22</v>
          </cell>
          <cell r="J89">
            <v>2300616.4700000002</v>
          </cell>
          <cell r="K89">
            <v>2.8730000000000001E-3</v>
          </cell>
          <cell r="L89">
            <v>0.86570599999999998</v>
          </cell>
          <cell r="M89" t="str">
            <v>B</v>
          </cell>
        </row>
        <row r="90">
          <cell r="C90" t="str">
            <v>12.6.5</v>
          </cell>
          <cell r="D90">
            <v>9820</v>
          </cell>
          <cell r="E90" t="str">
            <v>TUBO PVC EB-644 P/ REDE COLET ESG JE DN 250MM</v>
          </cell>
          <cell r="F90" t="str">
            <v>m</v>
          </cell>
          <cell r="G90">
            <v>105</v>
          </cell>
          <cell r="H90">
            <v>72.28</v>
          </cell>
          <cell r="I90">
            <v>7589.4</v>
          </cell>
          <cell r="J90">
            <v>2308205.87</v>
          </cell>
          <cell r="K90">
            <v>2.856E-3</v>
          </cell>
          <cell r="L90">
            <v>0.86856199999999995</v>
          </cell>
          <cell r="M90" t="str">
            <v>B</v>
          </cell>
        </row>
        <row r="91">
          <cell r="C91" t="str">
            <v>3.1.1</v>
          </cell>
          <cell r="D91" t="str">
            <v>02710.8.6.2</v>
          </cell>
          <cell r="E91" t="str">
            <v>Lastro de concreto (contra-piso) , incluindo preparo de caixa, e = 5 cm</v>
          </cell>
          <cell r="F91" t="str">
            <v>m²</v>
          </cell>
          <cell r="G91">
            <v>287.12</v>
          </cell>
          <cell r="H91">
            <v>26.19</v>
          </cell>
          <cell r="I91">
            <v>7519.67</v>
          </cell>
          <cell r="J91">
            <v>2315725.54</v>
          </cell>
          <cell r="K91">
            <v>2.8300000000000001E-3</v>
          </cell>
          <cell r="L91">
            <v>0.87139200000000006</v>
          </cell>
          <cell r="M91" t="str">
            <v>B</v>
          </cell>
        </row>
        <row r="92">
          <cell r="C92" t="str">
            <v>15.22.1</v>
          </cell>
          <cell r="D92">
            <v>91195</v>
          </cell>
          <cell r="E92" t="str">
            <v>Barra Chata em Aluminio - Com furos 7/8'' x 1/8''</v>
          </cell>
          <cell r="F92" t="str">
            <v>m</v>
          </cell>
          <cell r="G92">
            <v>554.5</v>
          </cell>
          <cell r="H92">
            <v>13.56</v>
          </cell>
          <cell r="I92">
            <v>7519.02</v>
          </cell>
          <cell r="J92">
            <v>2323244.56</v>
          </cell>
          <cell r="K92">
            <v>2.8289999999999999E-3</v>
          </cell>
          <cell r="L92">
            <v>0.87422100000000003</v>
          </cell>
          <cell r="M92" t="str">
            <v>B</v>
          </cell>
        </row>
        <row r="93">
          <cell r="C93" t="str">
            <v>15.4.5</v>
          </cell>
          <cell r="D93" t="str">
            <v>COMP-22</v>
          </cell>
          <cell r="E93" t="str">
            <v>Interruptor bipolar DR (fase/fase - In 30mA) - DIN 25A</v>
          </cell>
          <cell r="F93" t="str">
            <v>unid</v>
          </cell>
          <cell r="G93">
            <v>106</v>
          </cell>
          <cell r="H93">
            <v>70.650000000000006</v>
          </cell>
          <cell r="I93">
            <v>7488.9</v>
          </cell>
          <cell r="J93">
            <v>2330733.46</v>
          </cell>
          <cell r="K93">
            <v>2.8180000000000002E-3</v>
          </cell>
          <cell r="L93">
            <v>0.87703900000000001</v>
          </cell>
          <cell r="M93" t="str">
            <v>B</v>
          </cell>
        </row>
        <row r="94">
          <cell r="C94" t="str">
            <v>1.2.3</v>
          </cell>
          <cell r="D94" t="str">
            <v>DERSEGT004</v>
          </cell>
          <cell r="E94" t="str">
            <v>Área de Vivência</v>
          </cell>
          <cell r="F94" t="str">
            <v>m²</v>
          </cell>
          <cell r="G94">
            <v>57</v>
          </cell>
          <cell r="H94">
            <v>130.08000000000001</v>
          </cell>
          <cell r="I94">
            <v>7414.56</v>
          </cell>
          <cell r="J94">
            <v>2338148.02</v>
          </cell>
          <cell r="K94">
            <v>2.7899999999999999E-3</v>
          </cell>
          <cell r="L94">
            <v>0.87982899999999997</v>
          </cell>
          <cell r="M94" t="str">
            <v>B</v>
          </cell>
        </row>
        <row r="95">
          <cell r="C95" t="str">
            <v>6.1.12</v>
          </cell>
          <cell r="D95" t="str">
            <v>08110.8.2.2</v>
          </cell>
          <cell r="E95" t="str">
            <v>GRADIL DE FERRO, colocação e acabamento malha=65x132mm, barras verticais, largura=25mm, espessura=3mm (6,50 x 2,10)m</v>
          </cell>
          <cell r="F95" t="str">
            <v>m²</v>
          </cell>
          <cell r="G95">
            <v>27.3</v>
          </cell>
          <cell r="H95">
            <v>271.14</v>
          </cell>
          <cell r="I95">
            <v>7402.12</v>
          </cell>
          <cell r="J95">
            <v>2345550.14</v>
          </cell>
          <cell r="K95">
            <v>2.7850000000000001E-3</v>
          </cell>
          <cell r="L95">
            <v>0.88261400000000001</v>
          </cell>
          <cell r="M95" t="str">
            <v>B</v>
          </cell>
        </row>
        <row r="96">
          <cell r="C96" t="str">
            <v>15.17.2</v>
          </cell>
          <cell r="D96" t="str">
            <v>COMP-27</v>
          </cell>
          <cell r="E96" t="str">
            <v>ELETRODUTO metalico,rigido pesado,com conexões Ø 40 mm (1.1/4")</v>
          </cell>
          <cell r="F96" t="str">
            <v>m</v>
          </cell>
          <cell r="G96">
            <v>58.2</v>
          </cell>
          <cell r="H96">
            <v>125.39</v>
          </cell>
          <cell r="I96">
            <v>7297.7</v>
          </cell>
          <cell r="J96">
            <v>2352847.84</v>
          </cell>
          <cell r="K96">
            <v>2.7460000000000002E-3</v>
          </cell>
          <cell r="L96">
            <v>0.88536000000000004</v>
          </cell>
          <cell r="M96" t="str">
            <v>B</v>
          </cell>
        </row>
        <row r="97">
          <cell r="C97" t="str">
            <v>14.1.5</v>
          </cell>
          <cell r="D97" t="str">
            <v>15410.8.3.3</v>
          </cell>
          <cell r="E97" t="str">
            <v>BACIA de louça com caixa acoplada, com tampa e acessórios</v>
          </cell>
          <cell r="F97" t="str">
            <v>unid</v>
          </cell>
          <cell r="G97">
            <v>30</v>
          </cell>
          <cell r="H97">
            <v>234.67</v>
          </cell>
          <cell r="I97">
            <v>7040.1</v>
          </cell>
          <cell r="J97">
            <v>2359887.94</v>
          </cell>
          <cell r="K97">
            <v>2.6489999999999999E-3</v>
          </cell>
          <cell r="L97">
            <v>0.88800999999999997</v>
          </cell>
          <cell r="M97" t="str">
            <v>B</v>
          </cell>
        </row>
        <row r="98">
          <cell r="C98" t="str">
            <v>15.11.2</v>
          </cell>
          <cell r="D98">
            <v>68069</v>
          </cell>
          <cell r="E98" t="str">
            <v>Haste copperwerld 5/8 x 3,0 com conector</v>
          </cell>
          <cell r="F98" t="str">
            <v>unid</v>
          </cell>
          <cell r="G98">
            <v>170</v>
          </cell>
          <cell r="H98">
            <v>39.42</v>
          </cell>
          <cell r="I98">
            <v>6701.4</v>
          </cell>
          <cell r="J98">
            <v>2366589.34</v>
          </cell>
          <cell r="K98">
            <v>2.5219999999999999E-3</v>
          </cell>
          <cell r="L98">
            <v>0.89053099999999996</v>
          </cell>
          <cell r="M98" t="str">
            <v>B</v>
          </cell>
        </row>
        <row r="99">
          <cell r="C99" t="str">
            <v>9.2.1</v>
          </cell>
          <cell r="D99" t="str">
            <v>09500.8.6.2</v>
          </cell>
          <cell r="E99" t="str">
            <v>FORRO de PVC em painéis lineares encaixados entre si e fixados em estrutura de madeira (dimensão: 200 x 6000 mm)</v>
          </cell>
          <cell r="F99" t="str">
            <v>m²</v>
          </cell>
          <cell r="G99">
            <v>182.97</v>
          </cell>
          <cell r="H99">
            <v>36.520000000000003</v>
          </cell>
          <cell r="I99">
            <v>6682.06</v>
          </cell>
          <cell r="J99">
            <v>2373271.4</v>
          </cell>
          <cell r="K99">
            <v>2.5140000000000002E-3</v>
          </cell>
          <cell r="L99">
            <v>0.89304600000000001</v>
          </cell>
          <cell r="M99" t="str">
            <v>B</v>
          </cell>
        </row>
        <row r="100">
          <cell r="C100" t="str">
            <v>15.3.2</v>
          </cell>
          <cell r="D100" t="str">
            <v>16120.8.1.58</v>
          </cell>
          <cell r="E100" t="str">
            <v>CABO ISOLADO em PVC seção 25 mm² - 0,6/1kV - 70°C - flexível</v>
          </cell>
          <cell r="F100" t="str">
            <v>m</v>
          </cell>
          <cell r="G100">
            <v>452.7</v>
          </cell>
          <cell r="H100">
            <v>14.33</v>
          </cell>
          <cell r="I100">
            <v>6487.19</v>
          </cell>
          <cell r="J100">
            <v>2379758.59</v>
          </cell>
          <cell r="K100">
            <v>2.441E-3</v>
          </cell>
          <cell r="L100">
            <v>0.89548700000000003</v>
          </cell>
          <cell r="M100" t="str">
            <v>B</v>
          </cell>
        </row>
        <row r="101">
          <cell r="C101" t="str">
            <v>12.6.1</v>
          </cell>
          <cell r="D101" t="str">
            <v>comp-07</v>
          </cell>
          <cell r="E101" t="str">
            <v>Caixa de passagem em alvenaria 1/2 vez tij. 6 furos, com tampa em concreto armado - (70,00x70,00x70,00)cm</v>
          </cell>
          <cell r="F101" t="str">
            <v>unid</v>
          </cell>
          <cell r="G101">
            <v>20</v>
          </cell>
          <cell r="H101">
            <v>321.3</v>
          </cell>
          <cell r="I101">
            <v>6426</v>
          </cell>
          <cell r="J101">
            <v>2386184.59</v>
          </cell>
          <cell r="K101">
            <v>2.418E-3</v>
          </cell>
          <cell r="L101">
            <v>0.89790499999999995</v>
          </cell>
          <cell r="M101" t="str">
            <v>B</v>
          </cell>
        </row>
        <row r="102">
          <cell r="C102" t="str">
            <v>9.2.4</v>
          </cell>
          <cell r="D102" t="str">
            <v>12.02.04</v>
          </cell>
          <cell r="E102" t="str">
            <v>Reboco paulista (emboço traço 1:4 + reboco traço 1:5) para forros, e=25,00mm</v>
          </cell>
          <cell r="F102" t="str">
            <v>m²</v>
          </cell>
          <cell r="G102">
            <v>180</v>
          </cell>
          <cell r="H102">
            <v>35.479999999999997</v>
          </cell>
          <cell r="I102">
            <v>6386.4</v>
          </cell>
          <cell r="J102">
            <v>2392570.9900000002</v>
          </cell>
          <cell r="K102">
            <v>2.4030000000000002E-3</v>
          </cell>
          <cell r="L102">
            <v>0.900308</v>
          </cell>
          <cell r="M102" t="str">
            <v>B</v>
          </cell>
        </row>
        <row r="103">
          <cell r="C103" t="str">
            <v>14.3.2</v>
          </cell>
          <cell r="D103" t="str">
            <v>07110.8.4.1</v>
          </cell>
          <cell r="E103" t="str">
            <v>IMPERMEABILIZAÇÃO de piso com três demãos de emulsão asfáltica</v>
          </cell>
          <cell r="F103" t="str">
            <v>m²</v>
          </cell>
          <cell r="G103">
            <v>311.92</v>
          </cell>
          <cell r="H103">
            <v>19.2</v>
          </cell>
          <cell r="I103">
            <v>5988.86</v>
          </cell>
          <cell r="J103">
            <v>2398559.85</v>
          </cell>
          <cell r="K103">
            <v>2.2539999999999999E-3</v>
          </cell>
          <cell r="L103">
            <v>0.90256199999999998</v>
          </cell>
          <cell r="M103" t="str">
            <v>B</v>
          </cell>
        </row>
        <row r="104">
          <cell r="C104" t="str">
            <v>8.2.2</v>
          </cell>
          <cell r="D104" t="str">
            <v>09.02.39</v>
          </cell>
          <cell r="E104" t="str">
            <v>Telha ondulada aluzinco/galvalume, e=0,43mm</v>
          </cell>
          <cell r="F104" t="str">
            <v>m²</v>
          </cell>
          <cell r="G104">
            <v>190.15</v>
          </cell>
          <cell r="H104">
            <v>30.32</v>
          </cell>
          <cell r="I104">
            <v>5765.35</v>
          </cell>
          <cell r="J104">
            <v>2404325.2000000002</v>
          </cell>
          <cell r="K104">
            <v>2.1689999999999999E-3</v>
          </cell>
          <cell r="L104">
            <v>0.90473099999999995</v>
          </cell>
          <cell r="M104" t="str">
            <v>B</v>
          </cell>
        </row>
        <row r="105">
          <cell r="C105" t="str">
            <v>12.3.3</v>
          </cell>
          <cell r="D105" t="str">
            <v>15.01.04</v>
          </cell>
          <cell r="E105" t="str">
            <v>Tubo de PVC rígido para esgoto, Ø=100mm  - ref.: tigre ou equivalente</v>
          </cell>
          <cell r="F105" t="str">
            <v>m</v>
          </cell>
          <cell r="G105">
            <v>187.46</v>
          </cell>
          <cell r="H105">
            <v>30.43</v>
          </cell>
          <cell r="I105">
            <v>5704.41</v>
          </cell>
          <cell r="J105">
            <v>2410029.61</v>
          </cell>
          <cell r="K105">
            <v>2.147E-3</v>
          </cell>
          <cell r="L105">
            <v>0.90687799999999996</v>
          </cell>
          <cell r="M105" t="str">
            <v>B</v>
          </cell>
        </row>
        <row r="106">
          <cell r="C106" t="str">
            <v>1.1.5</v>
          </cell>
          <cell r="D106" t="str">
            <v>01.01.07.06</v>
          </cell>
          <cell r="E106" t="str">
            <v>Despesas com Equipamentos de Proteção Indiviual - EPI</v>
          </cell>
          <cell r="F106" t="str">
            <v>und</v>
          </cell>
          <cell r="G106">
            <v>114</v>
          </cell>
          <cell r="H106">
            <v>49.66</v>
          </cell>
          <cell r="I106">
            <v>5661.24</v>
          </cell>
          <cell r="J106">
            <v>2415690.85</v>
          </cell>
          <cell r="K106">
            <v>2.1299999999999999E-3</v>
          </cell>
          <cell r="L106">
            <v>0.90900800000000004</v>
          </cell>
          <cell r="M106" t="str">
            <v>B</v>
          </cell>
        </row>
        <row r="107">
          <cell r="C107" t="str">
            <v>8.4.1</v>
          </cell>
          <cell r="D107" t="str">
            <v>74106/001</v>
          </cell>
          <cell r="E107" t="str">
            <v>Impermeabilização de viga baldrame com tinta betuminosa , duas demãos</v>
          </cell>
          <cell r="F107" t="str">
            <v>m²</v>
          </cell>
          <cell r="G107">
            <v>961.24</v>
          </cell>
          <cell r="H107">
            <v>5.37</v>
          </cell>
          <cell r="I107">
            <v>5161.8599999999997</v>
          </cell>
          <cell r="J107">
            <v>2420852.71</v>
          </cell>
          <cell r="K107">
            <v>1.9419999999999999E-3</v>
          </cell>
          <cell r="L107">
            <v>0.91095000000000004</v>
          </cell>
          <cell r="M107" t="str">
            <v>B</v>
          </cell>
        </row>
        <row r="108">
          <cell r="C108" t="str">
            <v>12.6.8</v>
          </cell>
          <cell r="D108" t="str">
            <v>DERDREN065</v>
          </cell>
          <cell r="E108" t="str">
            <v>Sarjeta trapezoidal de concreto - SZC 02</v>
          </cell>
          <cell r="F108" t="str">
            <v>m</v>
          </cell>
          <cell r="G108">
            <v>150</v>
          </cell>
          <cell r="H108">
            <v>33.590000000000003</v>
          </cell>
          <cell r="I108">
            <v>5038.5</v>
          </cell>
          <cell r="J108">
            <v>2425891.21</v>
          </cell>
          <cell r="K108">
            <v>1.8959999999999999E-3</v>
          </cell>
          <cell r="L108">
            <v>0.91284600000000005</v>
          </cell>
          <cell r="M108" t="str">
            <v>B</v>
          </cell>
        </row>
        <row r="109">
          <cell r="C109" t="str">
            <v>6.1.7</v>
          </cell>
          <cell r="D109" t="str">
            <v>07.07.01</v>
          </cell>
          <cell r="E109" t="str">
            <v>Porta de aluminio com 01 ou 02 folhas simples com batentes (0,60 x 1,60)m</v>
          </cell>
          <cell r="F109" t="str">
            <v>m²</v>
          </cell>
          <cell r="G109">
            <v>12.48</v>
          </cell>
          <cell r="H109">
            <v>384.74</v>
          </cell>
          <cell r="I109">
            <v>4801.5600000000004</v>
          </cell>
          <cell r="J109">
            <v>2430692.77</v>
          </cell>
          <cell r="K109">
            <v>1.807E-3</v>
          </cell>
          <cell r="L109">
            <v>0.91465300000000005</v>
          </cell>
          <cell r="M109" t="str">
            <v>B</v>
          </cell>
        </row>
        <row r="110">
          <cell r="C110" t="str">
            <v>1.7.1</v>
          </cell>
          <cell r="D110" t="str">
            <v>02220.8.21.1</v>
          </cell>
          <cell r="E110" t="str">
            <v>Demolição mecanizada com transporte de bota fora</v>
          </cell>
          <cell r="F110" t="str">
            <v>m³</v>
          </cell>
          <cell r="G110">
            <v>302.06</v>
          </cell>
          <cell r="H110">
            <v>15.86</v>
          </cell>
          <cell r="I110">
            <v>4790.67</v>
          </cell>
          <cell r="J110">
            <v>2435483.44</v>
          </cell>
          <cell r="K110">
            <v>1.8029999999999999E-3</v>
          </cell>
          <cell r="L110">
            <v>0.91645600000000005</v>
          </cell>
          <cell r="M110" t="str">
            <v>B</v>
          </cell>
        </row>
        <row r="111">
          <cell r="C111" t="str">
            <v>6.2.2</v>
          </cell>
          <cell r="D111" t="str">
            <v>COMP-12</v>
          </cell>
          <cell r="E111" t="str">
            <v>PORTA de vidro temperado , com bandeira, com ferragem e mola hidráulica (espessura: 10 mm / vão: 2000 x 2850 mm) </v>
          </cell>
          <cell r="F111" t="str">
            <v>unid</v>
          </cell>
          <cell r="G111">
            <v>1</v>
          </cell>
          <cell r="H111">
            <v>4739.88</v>
          </cell>
          <cell r="I111">
            <v>4739.88</v>
          </cell>
          <cell r="J111">
            <v>2440223.3199999998</v>
          </cell>
          <cell r="K111">
            <v>1.784E-3</v>
          </cell>
          <cell r="L111">
            <v>0.91823900000000003</v>
          </cell>
          <cell r="M111" t="str">
            <v>B</v>
          </cell>
        </row>
        <row r="112">
          <cell r="C112" t="str">
            <v>15.9.2</v>
          </cell>
          <cell r="D112" t="str">
            <v>18.13.05</v>
          </cell>
          <cell r="E112" t="str">
            <v>Quadro de distribuição para disjuntor geral  tripolar, 225A, até 40 saídas com barramento  - ref.: cemar, general eletric, moratori ou equivalente</v>
          </cell>
          <cell r="F112" t="str">
            <v>unid</v>
          </cell>
          <cell r="G112">
            <v>8</v>
          </cell>
          <cell r="H112">
            <v>582.85</v>
          </cell>
          <cell r="I112">
            <v>4662.8</v>
          </cell>
          <cell r="J112">
            <v>2444886.12</v>
          </cell>
          <cell r="K112">
            <v>1.755E-3</v>
          </cell>
          <cell r="L112">
            <v>0.91999399999999998</v>
          </cell>
          <cell r="M112" t="str">
            <v>B</v>
          </cell>
        </row>
        <row r="113">
          <cell r="C113" t="str">
            <v>6.1.13</v>
          </cell>
          <cell r="D113" t="str">
            <v>08110.8.2.2</v>
          </cell>
          <cell r="E113" t="str">
            <v>GRADIL DE FERRO, colocação e acabamento malha=65x132mm, barras verticais, largura=25mm, espessura=3mm (8,00 x 2,10)m</v>
          </cell>
          <cell r="F113" t="str">
            <v>m²</v>
          </cell>
          <cell r="G113">
            <v>16.8</v>
          </cell>
          <cell r="H113">
            <v>271.14</v>
          </cell>
          <cell r="I113">
            <v>4555.1499999999996</v>
          </cell>
          <cell r="J113">
            <v>2449441.27</v>
          </cell>
          <cell r="K113">
            <v>1.714E-3</v>
          </cell>
          <cell r="L113">
            <v>0.92170799999999997</v>
          </cell>
          <cell r="M113" t="str">
            <v>B</v>
          </cell>
        </row>
        <row r="114">
          <cell r="C114" t="str">
            <v>1.1.3</v>
          </cell>
          <cell r="D114" t="str">
            <v>01.01.07.04</v>
          </cell>
          <cell r="E114" t="str">
            <v>Despesas com Vale Transporte</v>
          </cell>
          <cell r="F114" t="str">
            <v>und</v>
          </cell>
          <cell r="G114">
            <v>2469</v>
          </cell>
          <cell r="H114">
            <v>1.84</v>
          </cell>
          <cell r="I114">
            <v>4542.96</v>
          </cell>
          <cell r="J114">
            <v>2453984.23</v>
          </cell>
          <cell r="K114">
            <v>1.709E-3</v>
          </cell>
          <cell r="L114">
            <v>0.92341700000000004</v>
          </cell>
          <cell r="M114" t="str">
            <v>B</v>
          </cell>
        </row>
        <row r="115">
          <cell r="C115" t="str">
            <v>14.2.3</v>
          </cell>
          <cell r="D115" t="str">
            <v>15007.8.1.1</v>
          </cell>
          <cell r="E115" t="str">
            <v>BARRA DE APOIO para lavatório de louça, para portadores de deficiência física, comprimento 60 cm, largura 45 cm (Barra de apoio Bacia)</v>
          </cell>
          <cell r="F115" t="str">
            <v>unid</v>
          </cell>
          <cell r="G115">
            <v>20</v>
          </cell>
          <cell r="H115">
            <v>214.82</v>
          </cell>
          <cell r="I115">
            <v>4296.3999999999996</v>
          </cell>
          <cell r="J115">
            <v>2458280.63</v>
          </cell>
          <cell r="K115">
            <v>1.6169999999999999E-3</v>
          </cell>
          <cell r="L115">
            <v>0.92503400000000002</v>
          </cell>
          <cell r="M115" t="str">
            <v>B</v>
          </cell>
        </row>
        <row r="116">
          <cell r="C116" t="str">
            <v>15.5.4</v>
          </cell>
          <cell r="D116" t="str">
            <v>COMP-18</v>
          </cell>
          <cell r="E116" t="str">
            <v>Dispositivo Contra surto - 175 V - 40 KA</v>
          </cell>
          <cell r="F116" t="str">
            <v>unid</v>
          </cell>
          <cell r="G116">
            <v>56</v>
          </cell>
          <cell r="H116">
            <v>73.03</v>
          </cell>
          <cell r="I116">
            <v>4089.68</v>
          </cell>
          <cell r="J116">
            <v>2462370.31</v>
          </cell>
          <cell r="K116">
            <v>1.539E-3</v>
          </cell>
          <cell r="L116">
            <v>0.92657299999999998</v>
          </cell>
          <cell r="M116" t="str">
            <v>B</v>
          </cell>
        </row>
        <row r="117">
          <cell r="C117" t="str">
            <v>1.1.6</v>
          </cell>
          <cell r="D117" t="str">
            <v>01.01.07.07</v>
          </cell>
          <cell r="E117" t="str">
            <v xml:space="preserve">Despesas com exames médicos </v>
          </cell>
          <cell r="F117" t="str">
            <v>und</v>
          </cell>
          <cell r="G117">
            <v>114</v>
          </cell>
          <cell r="H117">
            <v>35</v>
          </cell>
          <cell r="I117">
            <v>3990</v>
          </cell>
          <cell r="J117">
            <v>2466360.31</v>
          </cell>
          <cell r="K117">
            <v>1.5009999999999999E-3</v>
          </cell>
          <cell r="L117">
            <v>0.92807399999999995</v>
          </cell>
          <cell r="M117" t="str">
            <v>B</v>
          </cell>
        </row>
        <row r="118">
          <cell r="C118" t="str">
            <v>10.5.2</v>
          </cell>
          <cell r="D118" t="str">
            <v>09609.8.1.1</v>
          </cell>
          <cell r="E118" t="str">
            <v>Piso tátil alerta/direcional 25x25 cm, ladrilho hidráulico - Área Interna</v>
          </cell>
          <cell r="F118" t="str">
            <v>m²</v>
          </cell>
          <cell r="G118">
            <v>58.04</v>
          </cell>
          <cell r="H118">
            <v>67.290000000000006</v>
          </cell>
          <cell r="I118">
            <v>3905.51</v>
          </cell>
          <cell r="J118">
            <v>2470265.8199999998</v>
          </cell>
          <cell r="K118">
            <v>1.47E-3</v>
          </cell>
          <cell r="L118">
            <v>0.92954400000000004</v>
          </cell>
          <cell r="M118" t="str">
            <v>B</v>
          </cell>
        </row>
        <row r="119">
          <cell r="C119" t="str">
            <v>12.6.4</v>
          </cell>
          <cell r="D119" t="str">
            <v>15.01.06</v>
          </cell>
          <cell r="E119" t="str">
            <v>Tubo de PVC rígido para esgoto, Ø=200mm  - ref.: tigre ou equivalente</v>
          </cell>
          <cell r="F119" t="str">
            <v>m</v>
          </cell>
          <cell r="G119">
            <v>50</v>
          </cell>
          <cell r="H119">
            <v>77.11</v>
          </cell>
          <cell r="I119">
            <v>3855.5</v>
          </cell>
          <cell r="J119">
            <v>2474121.3199999998</v>
          </cell>
          <cell r="K119">
            <v>1.451E-3</v>
          </cell>
          <cell r="L119">
            <v>0.93099500000000002</v>
          </cell>
          <cell r="M119" t="str">
            <v>B</v>
          </cell>
        </row>
        <row r="120">
          <cell r="C120" t="str">
            <v>15.14.1</v>
          </cell>
          <cell r="D120" t="str">
            <v>15.03.01</v>
          </cell>
          <cell r="E120" t="str">
            <v>Caixa de passagem em alvenaria 1/2 vez tij. 6 furos, com tampa em concreto armado - (30,00x30,00x30,00)cm</v>
          </cell>
          <cell r="F120" t="str">
            <v>unid</v>
          </cell>
          <cell r="G120">
            <v>61</v>
          </cell>
          <cell r="H120">
            <v>62.72</v>
          </cell>
          <cell r="I120">
            <v>3825.92</v>
          </cell>
          <cell r="J120">
            <v>2477947.2400000002</v>
          </cell>
          <cell r="K120">
            <v>1.4400000000000001E-3</v>
          </cell>
          <cell r="L120">
            <v>0.93243399999999999</v>
          </cell>
          <cell r="M120" t="str">
            <v>B</v>
          </cell>
        </row>
        <row r="121">
          <cell r="C121" t="str">
            <v>3.4.3</v>
          </cell>
          <cell r="D121" t="str">
            <v>03310.8.1.21</v>
          </cell>
          <cell r="E121" t="str">
            <v>CONCRETO estrutural virado em obra , controle "A", consistência para vibração, brita 1 e 2, fck 25 MPa</v>
          </cell>
          <cell r="F121" t="str">
            <v>m³</v>
          </cell>
          <cell r="G121">
            <v>9.35</v>
          </cell>
          <cell r="H121">
            <v>398.81</v>
          </cell>
          <cell r="I121">
            <v>3728.87</v>
          </cell>
          <cell r="J121">
            <v>2481676.11</v>
          </cell>
          <cell r="K121">
            <v>1.403E-3</v>
          </cell>
          <cell r="L121">
            <v>0.93383799999999995</v>
          </cell>
          <cell r="M121" t="str">
            <v>B</v>
          </cell>
        </row>
        <row r="122">
          <cell r="C122" t="str">
            <v>13.1.5</v>
          </cell>
          <cell r="D122" t="str">
            <v>13975.8.1.1</v>
          </cell>
          <cell r="E122" t="str">
            <v>ABRIGO para hidrante em chapa de aço carbono , com mangueira de Ø 65 mm (2 1/2") x 30 m</v>
          </cell>
          <cell r="F122" t="str">
            <v>unid</v>
          </cell>
          <cell r="G122">
            <v>3</v>
          </cell>
          <cell r="H122">
            <v>1238.8399999999999</v>
          </cell>
          <cell r="I122">
            <v>3716.52</v>
          </cell>
          <cell r="J122">
            <v>2485392.63</v>
          </cell>
          <cell r="K122">
            <v>1.3990000000000001E-3</v>
          </cell>
          <cell r="L122">
            <v>0.93523599999999996</v>
          </cell>
          <cell r="M122" t="str">
            <v>B</v>
          </cell>
        </row>
        <row r="123">
          <cell r="C123" t="str">
            <v>8.3.1</v>
          </cell>
          <cell r="D123" t="str">
            <v>07712.8.1.1</v>
          </cell>
          <cell r="E123" t="str">
            <v>CALHA de chapa galvanizada nº 24 desenvolvimento 25 cm</v>
          </cell>
          <cell r="F123" t="str">
            <v>m</v>
          </cell>
          <cell r="G123">
            <v>113.48</v>
          </cell>
          <cell r="H123">
            <v>30.87</v>
          </cell>
          <cell r="I123">
            <v>3503.13</v>
          </cell>
          <cell r="J123">
            <v>2488895.7599999998</v>
          </cell>
          <cell r="K123">
            <v>1.3179999999999999E-3</v>
          </cell>
          <cell r="L123">
            <v>0.936554</v>
          </cell>
          <cell r="M123" t="str">
            <v>B</v>
          </cell>
        </row>
        <row r="124">
          <cell r="C124" t="str">
            <v>15.19.3</v>
          </cell>
          <cell r="D124">
            <v>90976</v>
          </cell>
          <cell r="E124" t="str">
            <v>LUMINÁRIA TIPO PLAFONIER BRANCA PARA LÂMPADA FLUORESCENTE 2X32W, COM DIFUSOR EM POLIESTIRENO TRANSPARENTE E SOQUETES (REF. COVISA)</v>
          </cell>
          <cell r="F124" t="str">
            <v>unid</v>
          </cell>
          <cell r="G124">
            <v>23</v>
          </cell>
          <cell r="H124">
            <v>146.75</v>
          </cell>
          <cell r="I124">
            <v>3375.25</v>
          </cell>
          <cell r="J124">
            <v>2492271.0099999998</v>
          </cell>
          <cell r="K124">
            <v>1.2700000000000001E-3</v>
          </cell>
          <cell r="L124">
            <v>0.93782399999999999</v>
          </cell>
          <cell r="M124" t="str">
            <v>B</v>
          </cell>
        </row>
        <row r="125">
          <cell r="C125" t="str">
            <v>2.2.1</v>
          </cell>
          <cell r="D125" t="str">
            <v>02315.8.8.2</v>
          </cell>
          <cell r="E125" t="str">
            <v>Apiloamento de fundo de vala com maço de 30 kg</v>
          </cell>
          <cell r="F125" t="str">
            <v>m²</v>
          </cell>
          <cell r="G125">
            <v>287.12</v>
          </cell>
          <cell r="H125">
            <v>11.63</v>
          </cell>
          <cell r="I125">
            <v>3339.21</v>
          </cell>
          <cell r="J125">
            <v>2495610.2200000002</v>
          </cell>
          <cell r="K125">
            <v>1.2570000000000001E-3</v>
          </cell>
          <cell r="L125">
            <v>0.93908100000000005</v>
          </cell>
          <cell r="M125" t="str">
            <v>B</v>
          </cell>
        </row>
        <row r="126">
          <cell r="C126" t="str">
            <v>2.1.1</v>
          </cell>
          <cell r="D126" t="str">
            <v>02315.8.1.9</v>
          </cell>
          <cell r="E126" t="str">
            <v>Escavação manual de vala em solo de 1ª categoria (profundidade: até 2 m)</v>
          </cell>
          <cell r="F126" t="str">
            <v>m³</v>
          </cell>
          <cell r="G126">
            <v>104.85</v>
          </cell>
          <cell r="H126">
            <v>31.02</v>
          </cell>
          <cell r="I126">
            <v>3252.45</v>
          </cell>
          <cell r="J126">
            <v>2498862.67</v>
          </cell>
          <cell r="K126">
            <v>1.224E-3</v>
          </cell>
          <cell r="L126">
            <v>0.94030499999999995</v>
          </cell>
          <cell r="M126" t="str">
            <v>B</v>
          </cell>
        </row>
        <row r="127">
          <cell r="C127" t="str">
            <v>16.2.2</v>
          </cell>
          <cell r="D127" t="str">
            <v>19.01.16</v>
          </cell>
          <cell r="E127" t="str">
            <v>Pintura esmalte sintético em portas de madeira, 02 demãos sem massa -  (semi-birlho) - Madeira</v>
          </cell>
          <cell r="F127" t="str">
            <v>m²</v>
          </cell>
          <cell r="G127">
            <v>250.08</v>
          </cell>
          <cell r="H127">
            <v>12.98</v>
          </cell>
          <cell r="I127">
            <v>3246.04</v>
          </cell>
          <cell r="J127">
            <v>2502108.71</v>
          </cell>
          <cell r="K127">
            <v>1.2210000000000001E-3</v>
          </cell>
          <cell r="L127">
            <v>0.94152599999999997</v>
          </cell>
          <cell r="M127" t="str">
            <v>B</v>
          </cell>
        </row>
        <row r="128">
          <cell r="C128" t="str">
            <v>15.19.4</v>
          </cell>
          <cell r="D128" t="str">
            <v>18.18.03</v>
          </cell>
          <cell r="E128" t="str">
            <v>Reator eletromagnético p/ vapor de mercúrio 250 W</v>
          </cell>
          <cell r="F128" t="str">
            <v>unid</v>
          </cell>
          <cell r="G128">
            <v>46</v>
          </cell>
          <cell r="H128">
            <v>69.819999999999993</v>
          </cell>
          <cell r="I128">
            <v>3211.72</v>
          </cell>
          <cell r="J128">
            <v>2505320.4300000002</v>
          </cell>
          <cell r="K128">
            <v>1.209E-3</v>
          </cell>
          <cell r="L128">
            <v>0.94273499999999999</v>
          </cell>
          <cell r="M128" t="str">
            <v>B</v>
          </cell>
        </row>
        <row r="129">
          <cell r="C129" t="str">
            <v>16.1.7</v>
          </cell>
          <cell r="D129" t="str">
            <v>09115.8.9.8</v>
          </cell>
          <cell r="E129" t="str">
            <v>PINTURA com tinta esmalte em esquadria de madeira, com duas demãos, sem massa corrida</v>
          </cell>
          <cell r="F129" t="str">
            <v>m²</v>
          </cell>
          <cell r="G129">
            <v>250.08</v>
          </cell>
          <cell r="H129">
            <v>12.83</v>
          </cell>
          <cell r="I129">
            <v>3208.53</v>
          </cell>
          <cell r="J129">
            <v>2508528.96</v>
          </cell>
          <cell r="K129">
            <v>1.207E-3</v>
          </cell>
          <cell r="L129">
            <v>0.94394199999999995</v>
          </cell>
          <cell r="M129" t="str">
            <v>B</v>
          </cell>
        </row>
        <row r="130">
          <cell r="C130" t="str">
            <v>14.1.7</v>
          </cell>
          <cell r="D130" t="str">
            <v>15410.8.9.1</v>
          </cell>
          <cell r="E130" t="str">
            <v>CAIXA de descarga suspensa, de plástico</v>
          </cell>
          <cell r="F130" t="str">
            <v>unid</v>
          </cell>
          <cell r="G130">
            <v>35</v>
          </cell>
          <cell r="H130">
            <v>83.21</v>
          </cell>
          <cell r="I130">
            <v>2912.35</v>
          </cell>
          <cell r="J130">
            <v>2511441.31</v>
          </cell>
          <cell r="K130">
            <v>1.096E-3</v>
          </cell>
          <cell r="L130">
            <v>0.94503800000000004</v>
          </cell>
          <cell r="M130" t="str">
            <v>B</v>
          </cell>
        </row>
        <row r="131">
          <cell r="C131" t="str">
            <v>6.1.2</v>
          </cell>
          <cell r="D131" t="str">
            <v>07.01.14</v>
          </cell>
          <cell r="E131" t="str">
            <v>Porta de madeira lisa - (0,70x2,10) m  - Dobradiças/fechadura - ref.: LaFonte, fame, pado, aliança ou equivalente</v>
          </cell>
          <cell r="F131" t="str">
            <v>unid</v>
          </cell>
          <cell r="G131">
            <v>9</v>
          </cell>
          <cell r="H131">
            <v>304.89</v>
          </cell>
          <cell r="I131">
            <v>2744.01</v>
          </cell>
          <cell r="J131">
            <v>2514185.3199999998</v>
          </cell>
          <cell r="K131">
            <v>1.0330000000000001E-3</v>
          </cell>
          <cell r="L131">
            <v>0.946071</v>
          </cell>
          <cell r="M131" t="str">
            <v>B</v>
          </cell>
        </row>
        <row r="132">
          <cell r="C132" t="str">
            <v>7.2.1</v>
          </cell>
          <cell r="D132" t="str">
            <v>09627.8.5.1</v>
          </cell>
          <cell r="E132" t="str">
            <v>SOLEIRA de granilite pré-moldada , 15 cm de largura, assentada com argamassa mista de cimento, cal hidratada e areia sem peneirar traço 1:1:4</v>
          </cell>
          <cell r="F132" t="str">
            <v>m</v>
          </cell>
          <cell r="G132">
            <v>70.3</v>
          </cell>
          <cell r="H132">
            <v>39.020000000000003</v>
          </cell>
          <cell r="I132">
            <v>2743.11</v>
          </cell>
          <cell r="J132">
            <v>2516928.4300000002</v>
          </cell>
          <cell r="K132">
            <v>1.0319999999999999E-3</v>
          </cell>
          <cell r="L132">
            <v>0.94710300000000003</v>
          </cell>
          <cell r="M132" t="str">
            <v>B</v>
          </cell>
        </row>
        <row r="133">
          <cell r="C133" t="str">
            <v>2.3.2</v>
          </cell>
          <cell r="D133" t="str">
            <v>02.02.06</v>
          </cell>
          <cell r="E133" t="str">
            <v>Transporte a 30,00m em direção horizontal de material escavado</v>
          </cell>
          <cell r="F133" t="str">
            <v>m³</v>
          </cell>
          <cell r="G133">
            <v>168.86</v>
          </cell>
          <cell r="H133">
            <v>15.51</v>
          </cell>
          <cell r="I133">
            <v>2619.02</v>
          </cell>
          <cell r="J133">
            <v>2519547.4500000002</v>
          </cell>
          <cell r="K133">
            <v>9.859999999999999E-4</v>
          </cell>
          <cell r="L133">
            <v>0.94808800000000004</v>
          </cell>
          <cell r="M133" t="str">
            <v>B</v>
          </cell>
        </row>
        <row r="134">
          <cell r="C134" t="str">
            <v>15.7.11</v>
          </cell>
          <cell r="D134" t="str">
            <v>74130/009</v>
          </cell>
          <cell r="E134" t="str">
            <v>DISJUNTOR TRIPOLAR termomagnético de 450 A em quadro de distribuição</v>
          </cell>
          <cell r="F134" t="str">
            <v>unid</v>
          </cell>
          <cell r="G134">
            <v>1</v>
          </cell>
          <cell r="H134">
            <v>2614.35</v>
          </cell>
          <cell r="I134">
            <v>2614.35</v>
          </cell>
          <cell r="J134">
            <v>2522161.7999999998</v>
          </cell>
          <cell r="K134">
            <v>9.8400000000000007E-4</v>
          </cell>
          <cell r="L134">
            <v>0.94907200000000003</v>
          </cell>
          <cell r="M134" t="str">
            <v>B</v>
          </cell>
        </row>
        <row r="135">
          <cell r="C135" t="str">
            <v>15.4.6</v>
          </cell>
          <cell r="D135" t="str">
            <v>COMP-16</v>
          </cell>
          <cell r="E135" t="str">
            <v>Tomada hexagonal (NBR 14136) 2P+T 10A</v>
          </cell>
          <cell r="F135" t="str">
            <v>unid</v>
          </cell>
          <cell r="G135">
            <v>171</v>
          </cell>
          <cell r="H135">
            <v>14.47</v>
          </cell>
          <cell r="I135">
            <v>2474.37</v>
          </cell>
          <cell r="J135">
            <v>2524636.17</v>
          </cell>
          <cell r="K135">
            <v>9.3099999999999997E-4</v>
          </cell>
          <cell r="L135">
            <v>0.95000300000000004</v>
          </cell>
          <cell r="M135" t="str">
            <v>B</v>
          </cell>
        </row>
        <row r="136">
          <cell r="C136" t="str">
            <v>1.4.1</v>
          </cell>
          <cell r="D136">
            <v>73672</v>
          </cell>
          <cell r="E136" t="str">
            <v>Limpeza mecanizada de terreno, inclusive retirada de árvore entre 0,05m e 0,15m de diametro</v>
          </cell>
          <cell r="F136" t="str">
            <v>m²</v>
          </cell>
          <cell r="G136">
            <v>6452.83</v>
          </cell>
          <cell r="H136">
            <v>0.38</v>
          </cell>
          <cell r="I136">
            <v>2452.08</v>
          </cell>
          <cell r="J136">
            <v>2527088.25</v>
          </cell>
          <cell r="K136">
            <v>9.2299999999999999E-4</v>
          </cell>
          <cell r="L136">
            <v>0.95092600000000005</v>
          </cell>
          <cell r="M136" t="str">
            <v>B</v>
          </cell>
        </row>
        <row r="137">
          <cell r="C137" t="str">
            <v>9.1.5</v>
          </cell>
          <cell r="D137" t="str">
            <v>09706.8.5.1</v>
          </cell>
          <cell r="E137" t="str">
            <v>REJUNTAMENTO de azulejo 15 x 15 cm, com cimento branco, para juntas até 3 mm</v>
          </cell>
          <cell r="F137" t="str">
            <v>m²</v>
          </cell>
          <cell r="G137">
            <v>530.78</v>
          </cell>
          <cell r="H137">
            <v>4.59</v>
          </cell>
          <cell r="I137">
            <v>2436.2800000000002</v>
          </cell>
          <cell r="J137">
            <v>2529524.5299999998</v>
          </cell>
          <cell r="K137">
            <v>9.1699999999999995E-4</v>
          </cell>
          <cell r="L137">
            <v>0.95184299999999999</v>
          </cell>
          <cell r="M137" t="str">
            <v>B</v>
          </cell>
        </row>
        <row r="138">
          <cell r="C138" t="str">
            <v>15.14.2</v>
          </cell>
          <cell r="D138" t="str">
            <v>15.03.04</v>
          </cell>
          <cell r="E138" t="str">
            <v>Caixa de passagem em alvenaria 1/2 vez tij. 6 furos, com tampa em concreto armado - (60,00x60,00x60,00)cm</v>
          </cell>
          <cell r="F138" t="str">
            <v>unid</v>
          </cell>
          <cell r="G138">
            <v>12</v>
          </cell>
          <cell r="H138">
            <v>197.72</v>
          </cell>
          <cell r="I138">
            <v>2372.64</v>
          </cell>
          <cell r="J138">
            <v>2531897.17</v>
          </cell>
          <cell r="K138">
            <v>8.9300000000000002E-4</v>
          </cell>
          <cell r="L138">
            <v>0.952735</v>
          </cell>
          <cell r="M138" t="str">
            <v>B</v>
          </cell>
        </row>
        <row r="139">
          <cell r="C139" t="str">
            <v>11.3.2</v>
          </cell>
          <cell r="D139" t="str">
            <v>15142.8.22.2</v>
          </cell>
          <cell r="E139" t="str">
            <v>TUBO de PVC soldável, com conexões Ø 25 mm</v>
          </cell>
          <cell r="F139" t="str">
            <v>m</v>
          </cell>
          <cell r="G139">
            <v>214.07</v>
          </cell>
          <cell r="H139">
            <v>11.05</v>
          </cell>
          <cell r="I139">
            <v>2365.4699999999998</v>
          </cell>
          <cell r="J139">
            <v>2534262.64</v>
          </cell>
          <cell r="K139">
            <v>8.8999999999999995E-4</v>
          </cell>
          <cell r="L139">
            <v>0.95362599999999997</v>
          </cell>
          <cell r="M139" t="str">
            <v>B</v>
          </cell>
        </row>
      </sheetData>
      <sheetData sheetId="3"/>
      <sheetData sheetId="4">
        <row r="7">
          <cell r="A7" t="str">
            <v>OBJETO: INSTITUTO DE CRIMINALISTICA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VA ABC "/>
      <sheetName val="QCI"/>
      <sheetName val="RESUMO"/>
      <sheetName val="PLANILHA ORÇAM."/>
      <sheetName val="MEMORIA CALC."/>
      <sheetName val="LOGO"/>
      <sheetName val="COMP.NÃO.DESO."/>
      <sheetName val="COMP.DESO."/>
      <sheetName val="COTAÇÕES"/>
      <sheetName val="CRONOGRAMA"/>
      <sheetName val="BDI_NÃO_DESO"/>
      <sheetName val="BDI_DESO"/>
      <sheetName val="COM DESONERADO"/>
      <sheetName val="SEM DESONERADO"/>
    </sheetNames>
    <sheetDataSet>
      <sheetData sheetId="0"/>
      <sheetData sheetId="1"/>
      <sheetData sheetId="2"/>
      <sheetData sheetId="3">
        <row r="7">
          <cell r="A7" t="str">
            <v>GOVERNO DE RONDÔNIA</v>
          </cell>
        </row>
        <row r="8">
          <cell r="A8" t="str">
            <v>PREFEITURA DE ROLIM DE MOURA</v>
          </cell>
        </row>
      </sheetData>
      <sheetData sheetId="4"/>
      <sheetData sheetId="5">
        <row r="5">
          <cell r="C5" t="str">
            <v>PREFEITURA DE ALTA FLORESTA</v>
          </cell>
        </row>
        <row r="6">
          <cell r="C6" t="str">
            <v>PREFEITURA DE ALTO ALEGRE DOS PARECIS</v>
          </cell>
        </row>
        <row r="7">
          <cell r="C7" t="str">
            <v>PREFEITURA DE ALVORADA DO OESTE</v>
          </cell>
        </row>
        <row r="8">
          <cell r="C8" t="str">
            <v>PREFEITURA DE ARIQUEMES</v>
          </cell>
        </row>
        <row r="9">
          <cell r="C9" t="str">
            <v>PREFEITURA DE BURITIS</v>
          </cell>
        </row>
        <row r="10">
          <cell r="C10" t="str">
            <v>PREFEITURA DE CABIXI</v>
          </cell>
        </row>
        <row r="11">
          <cell r="C11" t="str">
            <v>PREFEITURA DE CACAULÂNDIA</v>
          </cell>
        </row>
        <row r="12">
          <cell r="C12" t="str">
            <v>PREFEITURA DE CACOAL</v>
          </cell>
        </row>
        <row r="13">
          <cell r="C13" t="str">
            <v>PREFEITURA DE CAMPO NOVO DE RONDÔNIA</v>
          </cell>
        </row>
        <row r="14">
          <cell r="C14" t="str">
            <v>PREFEITURA DE CANDEIAS DO JAMARI</v>
          </cell>
        </row>
        <row r="15">
          <cell r="C15" t="str">
            <v>PREFEITURA DE CASTANHEIRA</v>
          </cell>
        </row>
        <row r="16">
          <cell r="C16" t="str">
            <v>PREFEITURA DE CEREJEIRAS</v>
          </cell>
        </row>
        <row r="17">
          <cell r="C17" t="str">
            <v>PREFEITURA DE CHUPINGUAIA</v>
          </cell>
        </row>
        <row r="18">
          <cell r="C18" t="str">
            <v>PREFEITURA DE COLORADO DO OESTE</v>
          </cell>
        </row>
        <row r="19">
          <cell r="C19" t="str">
            <v>PREFEITURA DE CORUMBIARA</v>
          </cell>
        </row>
        <row r="20">
          <cell r="C20" t="str">
            <v>PREFEITURA DE COSTA MARQUES</v>
          </cell>
        </row>
        <row r="21">
          <cell r="C21" t="str">
            <v>PREFEITURA DE CUJUBIM</v>
          </cell>
        </row>
        <row r="22">
          <cell r="C22" t="str">
            <v>PREFEITURA DE ESPIGÃO DO OESTE</v>
          </cell>
        </row>
        <row r="23">
          <cell r="C23" t="str">
            <v>PREFEITURA DE GOVERNADOR JORGE TEIXEIRA</v>
          </cell>
        </row>
        <row r="24">
          <cell r="C24" t="str">
            <v>PREFEITURA DE GUAJARA MIRIM</v>
          </cell>
        </row>
        <row r="25">
          <cell r="C25" t="str">
            <v>PREFEITURA DE ITAPUÃ DO OESTE</v>
          </cell>
        </row>
        <row r="26">
          <cell r="C26" t="str">
            <v>PREFEITURA DE JARU</v>
          </cell>
        </row>
        <row r="27">
          <cell r="C27" t="str">
            <v>PREFEITURA DE  JI-PARANA</v>
          </cell>
        </row>
        <row r="28">
          <cell r="C28" t="str">
            <v>PREFEITURA DE MACHADINHO D'OESTE</v>
          </cell>
        </row>
        <row r="29">
          <cell r="C29" t="str">
            <v>PREFEITURA DE MINISTRO ANDREAZZA</v>
          </cell>
        </row>
        <row r="30">
          <cell r="C30" t="str">
            <v>PREFEITURA DE MIRANTE DA SERRA</v>
          </cell>
        </row>
        <row r="31">
          <cell r="C31" t="str">
            <v>PREFEITURA DE NOVA BRASILÂNDIA DO OESTE</v>
          </cell>
        </row>
        <row r="32">
          <cell r="C32" t="str">
            <v>PREFEITURA DE NOVA MAMORÉ</v>
          </cell>
        </row>
        <row r="33">
          <cell r="C33" t="str">
            <v>PREFEITURA DE NOVO HORIZONTE DO OESTE</v>
          </cell>
        </row>
        <row r="34">
          <cell r="C34" t="str">
            <v>PREFEITURA DE PARECIS</v>
          </cell>
        </row>
        <row r="35">
          <cell r="C35" t="str">
            <v>PREFEITURA DE PIMENTA BUENO</v>
          </cell>
        </row>
        <row r="36">
          <cell r="C36" t="str">
            <v>PREFEITURA DE PIMENTEIRAS DO OESTE</v>
          </cell>
        </row>
        <row r="37">
          <cell r="C37" t="str">
            <v>PREFEITURA DE PORTO VELHO</v>
          </cell>
        </row>
        <row r="38">
          <cell r="C38" t="str">
            <v>PREFEITURA DE PRESIDENTE MEDICI</v>
          </cell>
        </row>
        <row r="39">
          <cell r="C39" t="str">
            <v>PREFEITURA DE PRIMAVERA DE RONDÔNIA</v>
          </cell>
        </row>
        <row r="40">
          <cell r="C40" t="str">
            <v>PREFEITURA DE RIO CRESPO</v>
          </cell>
        </row>
        <row r="41">
          <cell r="C41" t="str">
            <v>PREFEITURA DE ROLIM DE MOURA</v>
          </cell>
        </row>
        <row r="42">
          <cell r="C42" t="str">
            <v>PREFEITURA DE SANTA LUZIA DO OESTE</v>
          </cell>
        </row>
        <row r="43">
          <cell r="C43" t="str">
            <v>PREFEITURA DE SÃO FELIPE DO OESTE</v>
          </cell>
        </row>
        <row r="44">
          <cell r="C44" t="str">
            <v>PREFEITURA DE SÃO FRANCISCO DO GUAPORÉ</v>
          </cell>
        </row>
        <row r="45">
          <cell r="C45" t="str">
            <v>PREFEITURA DE SÃO MIGUEL DO GUAPORÉ</v>
          </cell>
        </row>
        <row r="46">
          <cell r="C46" t="str">
            <v>PREFEITURA DE SERINGUEIRAS</v>
          </cell>
        </row>
        <row r="47">
          <cell r="C47" t="str">
            <v>PREFEITURA DE TEIXEIRÓPOLIS</v>
          </cell>
        </row>
        <row r="48">
          <cell r="C48" t="str">
            <v>PREFEITURA DE THEOBROMA</v>
          </cell>
        </row>
        <row r="49">
          <cell r="C49" t="str">
            <v>PREFEITURA DE URUPA</v>
          </cell>
        </row>
        <row r="50">
          <cell r="C50" t="str">
            <v>PREFEITURA DE VALE DO ANARI</v>
          </cell>
        </row>
        <row r="51">
          <cell r="C51" t="str">
            <v>PREFEITURA DE VALE DO PARAISO</v>
          </cell>
        </row>
        <row r="52">
          <cell r="C52" t="str">
            <v>PREFEITURA DE VILHENA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"/>
      <sheetName val="CRON"/>
      <sheetName val="COMPOSIÇÃO EL"/>
      <sheetName val="LS"/>
      <sheetName val="BDI"/>
      <sheetName val="COMPOSIÇÃO BDI"/>
      <sheetName val="QUANTIDADES"/>
      <sheetName val="INSUMOS EL"/>
      <sheetName val="ENCAR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ERVISÃO"/>
      <sheetName val="CONSULTORIA"/>
      <sheetName val="TRANSP."/>
      <sheetName val="PONTE MAD."/>
      <sheetName val="SINAL."/>
      <sheetName val="OAE"/>
      <sheetName val="CONSERV. ASF."/>
      <sheetName val="CONSERV. REV. PRIM"/>
      <sheetName val="DRENAG"/>
      <sheetName val="OAC"/>
      <sheetName val="RE. PRIM."/>
      <sheetName val="PAVIM."/>
      <sheetName val="TERRAPLENAGEM"/>
      <sheetName val="MATER."/>
      <sheetName val="HORAXMÁQUINA"/>
      <sheetName val="RESUMO"/>
      <sheetName val="pla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354002 Fut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ORIA.ORIGINAL"/>
      <sheetName val="João Leandro Barbosa"/>
      <sheetName val="Cronograma"/>
    </sheetNames>
    <sheetDataSet>
      <sheetData sheetId="0"/>
      <sheetData sheetId="1">
        <row r="3">
          <cell r="D3" t="str">
            <v xml:space="preserve">                     GOVERNO DO ESTADO DE RONDÔNIA</v>
          </cell>
        </row>
        <row r="4">
          <cell r="D4" t="str">
            <v>DEPARTAMENTO  DE VIAÇÃO E OBRAS PÚBLICAS</v>
          </cell>
        </row>
        <row r="6">
          <cell r="B6" t="str">
            <v>OBRA:</v>
          </cell>
          <cell r="D6" t="str">
            <v>Reforma da Unidade Mista "João Leandro Barbosa"</v>
          </cell>
        </row>
        <row r="7">
          <cell r="B7" t="str">
            <v>LOCAL:</v>
          </cell>
          <cell r="D7" t="str">
            <v>Distrito de Extrema/RO</v>
          </cell>
        </row>
        <row r="9">
          <cell r="K9" t="str">
            <v>PREÇOS</v>
          </cell>
        </row>
        <row r="10">
          <cell r="A10" t="str">
            <v>ITEM</v>
          </cell>
          <cell r="B10" t="str">
            <v>Discriminação</v>
          </cell>
          <cell r="H10" t="str">
            <v>Unid.</v>
          </cell>
          <cell r="I10" t="str">
            <v>Quant.</v>
          </cell>
          <cell r="J10" t="str">
            <v>Unitário</v>
          </cell>
          <cell r="K10" t="str">
            <v>subtotais</v>
          </cell>
          <cell r="L10" t="str">
            <v>Totais</v>
          </cell>
        </row>
        <row r="13">
          <cell r="A13" t="str">
            <v>1.0</v>
          </cell>
          <cell r="B13" t="str">
            <v>SERVIÇOS PRELIMINARES:</v>
          </cell>
        </row>
        <row r="14">
          <cell r="B14" t="str">
            <v>1.1</v>
          </cell>
          <cell r="C14" t="str">
            <v>Administração e Controle</v>
          </cell>
          <cell r="H14" t="str">
            <v>mês</v>
          </cell>
          <cell r="I14">
            <v>4</v>
          </cell>
          <cell r="J14">
            <v>1476.38</v>
          </cell>
          <cell r="K14">
            <v>5905.52</v>
          </cell>
        </row>
        <row r="15">
          <cell r="B15" t="str">
            <v>1.2</v>
          </cell>
          <cell r="C15" t="str">
            <v>Placa da Obra</v>
          </cell>
          <cell r="H15" t="str">
            <v>un</v>
          </cell>
          <cell r="I15">
            <v>1</v>
          </cell>
          <cell r="J15">
            <v>371.56</v>
          </cell>
          <cell r="K15">
            <v>371.56</v>
          </cell>
        </row>
        <row r="16">
          <cell r="B16" t="str">
            <v>1.3</v>
          </cell>
          <cell r="C16" t="str">
            <v>Tanque e masseira  (ate 500 m2 de obra)</v>
          </cell>
          <cell r="H16" t="str">
            <v>cj</v>
          </cell>
          <cell r="I16">
            <v>1</v>
          </cell>
          <cell r="J16">
            <v>562.5</v>
          </cell>
          <cell r="K16">
            <v>562.5</v>
          </cell>
        </row>
        <row r="17">
          <cell r="B17" t="str">
            <v>1.4</v>
          </cell>
          <cell r="C17" t="str">
            <v xml:space="preserve">Equipamentos e Ferramentas </v>
          </cell>
          <cell r="H17" t="str">
            <v>cj</v>
          </cell>
          <cell r="I17">
            <v>1</v>
          </cell>
          <cell r="J17">
            <v>1550.5</v>
          </cell>
          <cell r="K17">
            <v>1550.5</v>
          </cell>
        </row>
        <row r="18">
          <cell r="B18" t="str">
            <v>1.5</v>
          </cell>
          <cell r="C18" t="str">
            <v>Barracão da obra</v>
          </cell>
          <cell r="H18" t="str">
            <v>m2</v>
          </cell>
          <cell r="I18">
            <v>20</v>
          </cell>
          <cell r="J18">
            <v>92.19</v>
          </cell>
          <cell r="K18">
            <v>1843.8</v>
          </cell>
        </row>
        <row r="19">
          <cell r="B19" t="str">
            <v>1.6</v>
          </cell>
          <cell r="C19" t="str">
            <v>Taxas e Emolumentos</v>
          </cell>
          <cell r="H19" t="str">
            <v>tx</v>
          </cell>
          <cell r="I19">
            <v>1</v>
          </cell>
          <cell r="J19">
            <v>1476.38</v>
          </cell>
          <cell r="K19">
            <v>1476.38</v>
          </cell>
          <cell r="L19">
            <v>11710.26</v>
          </cell>
        </row>
        <row r="20">
          <cell r="K20">
            <v>0</v>
          </cell>
        </row>
        <row r="21">
          <cell r="A21" t="str">
            <v>2.0</v>
          </cell>
          <cell r="B21" t="str">
            <v>DEMOLIÇÕES E RETIRADAS:</v>
          </cell>
          <cell r="K21">
            <v>0</v>
          </cell>
        </row>
        <row r="22">
          <cell r="B22" t="str">
            <v>2.1</v>
          </cell>
          <cell r="C22" t="str">
            <v>Demolição  da estrutura de concreto armado do</v>
          </cell>
          <cell r="K22">
            <v>0</v>
          </cell>
        </row>
        <row r="23">
          <cell r="C23" t="str">
            <v>reservatório elevado</v>
          </cell>
          <cell r="H23" t="str">
            <v>m3</v>
          </cell>
          <cell r="I23">
            <v>5</v>
          </cell>
          <cell r="J23">
            <v>46.14</v>
          </cell>
          <cell r="K23">
            <v>230.7</v>
          </cell>
        </row>
        <row r="24">
          <cell r="B24" t="str">
            <v>2.2</v>
          </cell>
          <cell r="C24" t="str">
            <v>Demolição de calçada de proteção (área externa)</v>
          </cell>
          <cell r="H24" t="str">
            <v>m2</v>
          </cell>
          <cell r="I24">
            <v>140</v>
          </cell>
          <cell r="J24">
            <v>6.46</v>
          </cell>
          <cell r="K24">
            <v>904.4</v>
          </cell>
        </row>
        <row r="25">
          <cell r="B25" t="str">
            <v>2.3</v>
          </cell>
          <cell r="C25" t="str">
            <v>Demolição de calçada parte do estacionamento</v>
          </cell>
          <cell r="H25" t="str">
            <v>m2</v>
          </cell>
          <cell r="I25">
            <v>300</v>
          </cell>
          <cell r="J25">
            <v>6.46</v>
          </cell>
          <cell r="K25">
            <v>1938</v>
          </cell>
        </row>
        <row r="26">
          <cell r="B26" t="str">
            <v>2.4</v>
          </cell>
          <cell r="C26" t="str">
            <v>Retirada de portas e caxilhos</v>
          </cell>
          <cell r="H26" t="str">
            <v>m2</v>
          </cell>
          <cell r="I26">
            <v>4</v>
          </cell>
          <cell r="J26">
            <v>2.2200000000000002</v>
          </cell>
          <cell r="K26">
            <v>8.8800000000000008</v>
          </cell>
        </row>
        <row r="27">
          <cell r="B27" t="str">
            <v>2.5</v>
          </cell>
          <cell r="C27" t="str">
            <v>Demolição de revestimento com azulejo</v>
          </cell>
          <cell r="H27" t="str">
            <v>m2</v>
          </cell>
          <cell r="I27">
            <v>127.97</v>
          </cell>
          <cell r="J27">
            <v>6.95</v>
          </cell>
          <cell r="K27">
            <v>889.39</v>
          </cell>
        </row>
        <row r="28">
          <cell r="B28" t="str">
            <v>2.6</v>
          </cell>
          <cell r="C28" t="str">
            <v>Demolição de estrutura de madeira para telhado</v>
          </cell>
          <cell r="H28" t="str">
            <v>un</v>
          </cell>
          <cell r="I28">
            <v>45</v>
          </cell>
          <cell r="J28">
            <v>3.61</v>
          </cell>
          <cell r="K28">
            <v>162.44999999999999</v>
          </cell>
        </row>
        <row r="29">
          <cell r="B29" t="str">
            <v>2.7</v>
          </cell>
          <cell r="C29" t="str">
            <v>Retirada de aparelho de iluminação incandescente</v>
          </cell>
          <cell r="H29" t="str">
            <v>un</v>
          </cell>
          <cell r="I29">
            <v>50</v>
          </cell>
          <cell r="J29">
            <v>1.47</v>
          </cell>
          <cell r="K29">
            <v>73.5</v>
          </cell>
        </row>
        <row r="30">
          <cell r="B30" t="str">
            <v>2.8</v>
          </cell>
          <cell r="C30" t="str">
            <v>Retirada de aparelho de iluminação fluorescente</v>
          </cell>
          <cell r="H30" t="str">
            <v>un</v>
          </cell>
          <cell r="I30">
            <v>9</v>
          </cell>
          <cell r="J30">
            <v>2.44</v>
          </cell>
          <cell r="K30">
            <v>21.96</v>
          </cell>
        </row>
        <row r="31">
          <cell r="B31" t="str">
            <v>2.9</v>
          </cell>
          <cell r="C31" t="str">
            <v>Demolição de piso cerâmico</v>
          </cell>
          <cell r="H31" t="str">
            <v>m2</v>
          </cell>
          <cell r="I31">
            <v>310</v>
          </cell>
          <cell r="J31">
            <v>3.61</v>
          </cell>
          <cell r="K31">
            <v>1119.0999999999999</v>
          </cell>
        </row>
        <row r="32">
          <cell r="B32" t="str">
            <v>2.10</v>
          </cell>
          <cell r="C32" t="str">
            <v>Demolição de cerca de balaustre</v>
          </cell>
          <cell r="H32" t="str">
            <v>m2</v>
          </cell>
          <cell r="I32">
            <v>120</v>
          </cell>
          <cell r="J32">
            <v>1.5</v>
          </cell>
          <cell r="K32">
            <v>180</v>
          </cell>
        </row>
        <row r="33">
          <cell r="B33" t="str">
            <v>2.11</v>
          </cell>
          <cell r="C33" t="str">
            <v>Retirada de telhas de fibrocimento 5mm</v>
          </cell>
          <cell r="H33" t="str">
            <v>m2</v>
          </cell>
          <cell r="I33">
            <v>45</v>
          </cell>
          <cell r="J33">
            <v>0.7</v>
          </cell>
          <cell r="K33">
            <v>31.5</v>
          </cell>
        </row>
        <row r="34">
          <cell r="B34" t="str">
            <v>2.12</v>
          </cell>
          <cell r="C34" t="str">
            <v>Demolição de necrotério</v>
          </cell>
          <cell r="H34" t="str">
            <v>m3</v>
          </cell>
          <cell r="I34">
            <v>15</v>
          </cell>
          <cell r="J34">
            <v>46.14</v>
          </cell>
          <cell r="K34">
            <v>692.1</v>
          </cell>
        </row>
        <row r="35">
          <cell r="B35" t="str">
            <v>2.13</v>
          </cell>
          <cell r="C35" t="str">
            <v>Retirada de forro</v>
          </cell>
          <cell r="H35" t="str">
            <v>m2</v>
          </cell>
          <cell r="I35">
            <v>120</v>
          </cell>
          <cell r="J35">
            <v>0.83</v>
          </cell>
          <cell r="K35">
            <v>99.6</v>
          </cell>
        </row>
        <row r="36">
          <cell r="B36" t="str">
            <v>2.14</v>
          </cell>
          <cell r="C36" t="str">
            <v>Construção e demolição de andaime p/1m2 de forro</v>
          </cell>
          <cell r="H36" t="str">
            <v>m2</v>
          </cell>
          <cell r="I36">
            <v>170</v>
          </cell>
          <cell r="J36">
            <v>1.69</v>
          </cell>
          <cell r="K36">
            <v>287.3</v>
          </cell>
          <cell r="L36">
            <v>6638.88</v>
          </cell>
        </row>
        <row r="37">
          <cell r="K37">
            <v>0</v>
          </cell>
        </row>
        <row r="38">
          <cell r="A38" t="str">
            <v>3.0</v>
          </cell>
          <cell r="B38" t="str">
            <v>COBERTURA E FORRO:</v>
          </cell>
          <cell r="K38">
            <v>0</v>
          </cell>
        </row>
        <row r="39">
          <cell r="B39" t="str">
            <v>3.1</v>
          </cell>
          <cell r="C39" t="str">
            <v>Substituição de madeira para telha ondulada fibrocimento</v>
          </cell>
          <cell r="H39" t="str">
            <v>m2</v>
          </cell>
          <cell r="I39">
            <v>45</v>
          </cell>
          <cell r="J39">
            <v>15.45</v>
          </cell>
          <cell r="K39">
            <v>695.25</v>
          </cell>
        </row>
        <row r="40">
          <cell r="B40" t="str">
            <v>3.2</v>
          </cell>
          <cell r="C40" t="str">
            <v>Telha ondulada fibrocimento e=5mm</v>
          </cell>
          <cell r="H40" t="str">
            <v>m2</v>
          </cell>
          <cell r="I40">
            <v>45</v>
          </cell>
          <cell r="J40">
            <v>10.96</v>
          </cell>
          <cell r="K40">
            <v>493.2</v>
          </cell>
        </row>
        <row r="41">
          <cell r="B41" t="str">
            <v>3.3</v>
          </cell>
          <cell r="C41" t="str">
            <v>Forro em angelin de madeira com entarugamento</v>
          </cell>
          <cell r="H41" t="str">
            <v>m2</v>
          </cell>
          <cell r="I41">
            <v>120</v>
          </cell>
          <cell r="J41">
            <v>20.88</v>
          </cell>
          <cell r="K41">
            <v>2505.6</v>
          </cell>
        </row>
        <row r="42">
          <cell r="B42" t="str">
            <v>3.4</v>
          </cell>
          <cell r="C42" t="str">
            <v>Cimalha simples</v>
          </cell>
          <cell r="H42" t="str">
            <v>m2</v>
          </cell>
          <cell r="I42">
            <v>60</v>
          </cell>
          <cell r="J42">
            <v>1.53</v>
          </cell>
          <cell r="K42">
            <v>91.8</v>
          </cell>
          <cell r="L42">
            <v>3785.85</v>
          </cell>
        </row>
        <row r="43">
          <cell r="K43">
            <v>0</v>
          </cell>
        </row>
        <row r="44">
          <cell r="A44" t="str">
            <v>4.0</v>
          </cell>
          <cell r="B44" t="str">
            <v>REVESTIMENTO DE PISO E PAREDES:</v>
          </cell>
          <cell r="K44">
            <v>0</v>
          </cell>
        </row>
        <row r="45">
          <cell r="B45" t="str">
            <v>4.1</v>
          </cell>
          <cell r="C45" t="str">
            <v>Chapisco fino</v>
          </cell>
          <cell r="H45" t="str">
            <v>m2</v>
          </cell>
          <cell r="I45">
            <v>127.97</v>
          </cell>
          <cell r="J45">
            <v>1.56</v>
          </cell>
          <cell r="K45">
            <v>199.63</v>
          </cell>
        </row>
        <row r="46">
          <cell r="B46" t="str">
            <v>4.2</v>
          </cell>
          <cell r="C46" t="str">
            <v>Emboço impermeab. para assentamento de azulejo</v>
          </cell>
          <cell r="H46" t="str">
            <v>m2</v>
          </cell>
          <cell r="I46">
            <v>127.97</v>
          </cell>
          <cell r="J46">
            <v>7.78</v>
          </cell>
          <cell r="K46">
            <v>995.61</v>
          </cell>
        </row>
        <row r="47">
          <cell r="B47" t="str">
            <v>4.3</v>
          </cell>
          <cell r="C47" t="str">
            <v>Azulejo branco de (15x15)cm</v>
          </cell>
          <cell r="H47" t="str">
            <v>m2</v>
          </cell>
          <cell r="I47">
            <v>127.97</v>
          </cell>
          <cell r="J47">
            <v>26.75</v>
          </cell>
          <cell r="K47">
            <v>3423.2</v>
          </cell>
        </row>
        <row r="48">
          <cell r="B48" t="str">
            <v>4.4</v>
          </cell>
          <cell r="C48" t="str">
            <v>Regularização  de base para piso cerâmico</v>
          </cell>
          <cell r="H48" t="str">
            <v>m2</v>
          </cell>
          <cell r="I48">
            <v>310</v>
          </cell>
          <cell r="J48">
            <v>7.34</v>
          </cell>
          <cell r="K48">
            <v>2275.4</v>
          </cell>
        </row>
        <row r="49">
          <cell r="B49" t="str">
            <v>4.5</v>
          </cell>
          <cell r="C49" t="str">
            <v>Cerâmica 30 x 30cm</v>
          </cell>
          <cell r="H49" t="str">
            <v>m2</v>
          </cell>
          <cell r="I49">
            <v>310</v>
          </cell>
          <cell r="J49">
            <v>22.42</v>
          </cell>
          <cell r="K49">
            <v>6950.2</v>
          </cell>
        </row>
        <row r="50">
          <cell r="B50" t="str">
            <v>4.6</v>
          </cell>
          <cell r="C50" t="str">
            <v>Reboco Paulista</v>
          </cell>
          <cell r="H50" t="str">
            <v>m2</v>
          </cell>
          <cell r="I50">
            <v>400</v>
          </cell>
          <cell r="J50">
            <v>11.56</v>
          </cell>
          <cell r="K50">
            <v>4624</v>
          </cell>
          <cell r="L50">
            <v>18468.04</v>
          </cell>
        </row>
        <row r="51">
          <cell r="K51">
            <v>0</v>
          </cell>
        </row>
        <row r="52">
          <cell r="A52" t="str">
            <v>5.0</v>
          </cell>
          <cell r="B52" t="str">
            <v>PINTURA:</v>
          </cell>
          <cell r="K52">
            <v>0</v>
          </cell>
        </row>
        <row r="53">
          <cell r="B53" t="str">
            <v>5.1</v>
          </cell>
          <cell r="C53" t="str">
            <v>Retoque em paredes p/ receber pinturas (argamassa e massa )</v>
          </cell>
          <cell r="H53" t="str">
            <v>m2</v>
          </cell>
          <cell r="I53">
            <v>3510</v>
          </cell>
          <cell r="J53">
            <v>1.36</v>
          </cell>
          <cell r="K53">
            <v>4773.6000000000004</v>
          </cell>
        </row>
        <row r="54">
          <cell r="B54" t="str">
            <v>5.2</v>
          </cell>
          <cell r="C54" t="str">
            <v>Tinta pva em paredes internas, 02 demãos</v>
          </cell>
          <cell r="H54" t="str">
            <v>m2</v>
          </cell>
          <cell r="I54">
            <v>1898</v>
          </cell>
          <cell r="J54">
            <v>3.79</v>
          </cell>
          <cell r="K54">
            <v>7193.42</v>
          </cell>
        </row>
        <row r="55">
          <cell r="B55" t="str">
            <v>5.3</v>
          </cell>
          <cell r="C55" t="str">
            <v>Tinta pva em paredes externas, 02 demãos</v>
          </cell>
          <cell r="H55" t="str">
            <v>m2</v>
          </cell>
          <cell r="I55">
            <v>1612</v>
          </cell>
          <cell r="J55">
            <v>4.4800000000000004</v>
          </cell>
          <cell r="K55">
            <v>7221.76</v>
          </cell>
        </row>
        <row r="56">
          <cell r="B56" t="str">
            <v>5.4</v>
          </cell>
          <cell r="C56" t="str">
            <v>Verniz no forro de madeira interno, 02 demãos</v>
          </cell>
          <cell r="H56" t="str">
            <v>m2</v>
          </cell>
          <cell r="I56">
            <v>689.35</v>
          </cell>
          <cell r="J56">
            <v>3.41</v>
          </cell>
          <cell r="K56">
            <v>2350.6799999999998</v>
          </cell>
        </row>
        <row r="57">
          <cell r="B57" t="str">
            <v>5.5</v>
          </cell>
          <cell r="C57" t="str">
            <v>Verniz no forro de madeira externo, 02 demãos</v>
          </cell>
          <cell r="H57" t="str">
            <v>m2</v>
          </cell>
          <cell r="I57">
            <v>162</v>
          </cell>
          <cell r="J57">
            <v>3.41</v>
          </cell>
          <cell r="K57">
            <v>552.41999999999996</v>
          </cell>
        </row>
        <row r="58">
          <cell r="B58" t="str">
            <v>5.6</v>
          </cell>
          <cell r="C58" t="str">
            <v>Esmalte sintético portas de madeira, 02 demãos</v>
          </cell>
          <cell r="H58" t="str">
            <v>m2</v>
          </cell>
          <cell r="I58">
            <v>141.75</v>
          </cell>
          <cell r="J58">
            <v>5.27</v>
          </cell>
          <cell r="K58">
            <v>747.02</v>
          </cell>
        </row>
        <row r="59">
          <cell r="B59" t="str">
            <v>5.7</v>
          </cell>
          <cell r="C59" t="str">
            <v>Esmalte sintético nas esquadrias metálicas, 02 demãos</v>
          </cell>
          <cell r="H59" t="str">
            <v>m2</v>
          </cell>
          <cell r="I59">
            <v>116.6</v>
          </cell>
          <cell r="J59">
            <v>7.61</v>
          </cell>
          <cell r="K59">
            <v>887.33</v>
          </cell>
        </row>
        <row r="60">
          <cell r="B60" t="str">
            <v>5.8</v>
          </cell>
          <cell r="C60" t="str">
            <v>Emas. de paredes com massa acrilica p/ correção de parede</v>
          </cell>
          <cell r="H60" t="str">
            <v>m2</v>
          </cell>
          <cell r="I60">
            <v>30</v>
          </cell>
          <cell r="J60">
            <v>3.98</v>
          </cell>
          <cell r="K60">
            <v>119.4</v>
          </cell>
          <cell r="L60">
            <v>23845.63</v>
          </cell>
        </row>
        <row r="61">
          <cell r="K61">
            <v>0</v>
          </cell>
        </row>
        <row r="62">
          <cell r="A62" t="str">
            <v>6.0</v>
          </cell>
          <cell r="B62" t="str">
            <v>INSTALAÇÕES ELÉTRICAS:</v>
          </cell>
          <cell r="K62">
            <v>0</v>
          </cell>
        </row>
        <row r="63">
          <cell r="B63" t="str">
            <v>6.1</v>
          </cell>
          <cell r="C63" t="str">
            <v>Luminária fluorescente 2 x 40w</v>
          </cell>
          <cell r="H63" t="str">
            <v>un</v>
          </cell>
          <cell r="I63">
            <v>14</v>
          </cell>
          <cell r="J63">
            <v>39.92</v>
          </cell>
          <cell r="K63">
            <v>558.88</v>
          </cell>
        </row>
        <row r="64">
          <cell r="B64" t="str">
            <v>6.2</v>
          </cell>
          <cell r="C64" t="str">
            <v>Luminária fluorescente 3 x 40w</v>
          </cell>
          <cell r="H64" t="str">
            <v>un</v>
          </cell>
          <cell r="I64">
            <v>42</v>
          </cell>
          <cell r="J64">
            <v>59.93</v>
          </cell>
          <cell r="K64">
            <v>2517.06</v>
          </cell>
        </row>
        <row r="65">
          <cell r="B65" t="str">
            <v>6.3</v>
          </cell>
          <cell r="C65" t="str">
            <v>Plafonier com globo leitoso com lâmpada de 100w</v>
          </cell>
          <cell r="H65" t="str">
            <v>un</v>
          </cell>
          <cell r="I65">
            <v>34</v>
          </cell>
          <cell r="J65">
            <v>15.21</v>
          </cell>
          <cell r="K65">
            <v>517.14</v>
          </cell>
        </row>
        <row r="66">
          <cell r="B66" t="str">
            <v>6.4</v>
          </cell>
          <cell r="C66" t="str">
            <v>Interruptor com uma tecla</v>
          </cell>
          <cell r="H66" t="str">
            <v>un</v>
          </cell>
          <cell r="I66">
            <v>40</v>
          </cell>
          <cell r="J66">
            <v>4.0599999999999996</v>
          </cell>
          <cell r="K66">
            <v>162.4</v>
          </cell>
        </row>
        <row r="67">
          <cell r="B67" t="str">
            <v>6.5</v>
          </cell>
          <cell r="C67" t="str">
            <v>Tomada</v>
          </cell>
          <cell r="H67" t="str">
            <v>un</v>
          </cell>
          <cell r="I67">
            <v>60</v>
          </cell>
          <cell r="J67">
            <v>4.6500000000000004</v>
          </cell>
          <cell r="K67">
            <v>279</v>
          </cell>
        </row>
        <row r="68">
          <cell r="B68" t="str">
            <v>6.6</v>
          </cell>
          <cell r="C68" t="str">
            <v>Tomada para condicionador de ar</v>
          </cell>
          <cell r="H68" t="str">
            <v>un</v>
          </cell>
          <cell r="I68">
            <v>4</v>
          </cell>
          <cell r="J68">
            <v>7.1</v>
          </cell>
          <cell r="K68">
            <v>28.4</v>
          </cell>
          <cell r="L68">
            <v>4062.88</v>
          </cell>
        </row>
        <row r="69">
          <cell r="K69">
            <v>0</v>
          </cell>
        </row>
        <row r="70">
          <cell r="A70" t="str">
            <v>7.0</v>
          </cell>
          <cell r="B70" t="str">
            <v>INSTALAÇÕES HIDRÁULICA E DE ESGOTO</v>
          </cell>
          <cell r="K70">
            <v>0</v>
          </cell>
        </row>
        <row r="71">
          <cell r="B71" t="str">
            <v>7.1</v>
          </cell>
          <cell r="C71" t="str">
            <v>Chuveiro de pvc</v>
          </cell>
          <cell r="H71" t="str">
            <v>un</v>
          </cell>
          <cell r="I71">
            <v>10</v>
          </cell>
          <cell r="J71">
            <v>7.73</v>
          </cell>
          <cell r="K71">
            <v>77.3</v>
          </cell>
        </row>
        <row r="72">
          <cell r="B72" t="str">
            <v>7.2</v>
          </cell>
          <cell r="C72" t="str">
            <v>Torneira longa de pressão para pia de 1/2 vez</v>
          </cell>
          <cell r="H72" t="str">
            <v>un</v>
          </cell>
          <cell r="I72">
            <v>5</v>
          </cell>
          <cell r="J72">
            <v>20.05</v>
          </cell>
          <cell r="K72">
            <v>100.25</v>
          </cell>
        </row>
        <row r="73">
          <cell r="B73" t="str">
            <v>7.3</v>
          </cell>
          <cell r="C73" t="str">
            <v>Torneira longa de pressão para lavatório de 1/2 vez</v>
          </cell>
          <cell r="H73" t="str">
            <v>un</v>
          </cell>
          <cell r="I73">
            <v>10</v>
          </cell>
          <cell r="J73">
            <v>27.65</v>
          </cell>
          <cell r="K73">
            <v>276.5</v>
          </cell>
        </row>
        <row r="74">
          <cell r="B74" t="str">
            <v>7.4</v>
          </cell>
          <cell r="C74" t="str">
            <v>Caixa plástica de descarga de sobrepor</v>
          </cell>
          <cell r="H74" t="str">
            <v>un</v>
          </cell>
          <cell r="I74">
            <v>10</v>
          </cell>
          <cell r="J74">
            <v>39.56</v>
          </cell>
          <cell r="K74">
            <v>395.6</v>
          </cell>
        </row>
        <row r="75">
          <cell r="B75" t="str">
            <v>7.5</v>
          </cell>
          <cell r="C75" t="str">
            <v>Caixa de passagem 70 x 70cm</v>
          </cell>
          <cell r="H75" t="str">
            <v>un</v>
          </cell>
          <cell r="I75">
            <v>4</v>
          </cell>
          <cell r="J75">
            <v>101.11</v>
          </cell>
          <cell r="K75">
            <v>404.44</v>
          </cell>
        </row>
        <row r="76">
          <cell r="B76" t="str">
            <v>7.6</v>
          </cell>
          <cell r="C76" t="str">
            <v>Caixa de passagem 60 x 60cm</v>
          </cell>
          <cell r="H76" t="str">
            <v>un</v>
          </cell>
          <cell r="I76">
            <v>11</v>
          </cell>
          <cell r="J76">
            <v>76.849999999999994</v>
          </cell>
          <cell r="K76">
            <v>845.35</v>
          </cell>
        </row>
        <row r="77">
          <cell r="B77" t="str">
            <v>7.7</v>
          </cell>
          <cell r="C77" t="str">
            <v>Caixa de passagem 50 x 40cm</v>
          </cell>
          <cell r="H77" t="str">
            <v>un</v>
          </cell>
          <cell r="I77">
            <v>1</v>
          </cell>
          <cell r="J77">
            <v>56.06</v>
          </cell>
          <cell r="K77">
            <v>56.06</v>
          </cell>
        </row>
        <row r="78">
          <cell r="B78" t="str">
            <v>7.8</v>
          </cell>
          <cell r="C78" t="str">
            <v>Tampa em concreto armado para poço amazônas</v>
          </cell>
          <cell r="H78" t="str">
            <v>un</v>
          </cell>
          <cell r="I78">
            <v>1</v>
          </cell>
          <cell r="J78">
            <v>92.29</v>
          </cell>
          <cell r="K78">
            <v>92.29</v>
          </cell>
          <cell r="L78">
            <v>2247.79</v>
          </cell>
        </row>
        <row r="79">
          <cell r="K79">
            <v>0</v>
          </cell>
        </row>
        <row r="80">
          <cell r="K80">
            <v>0</v>
          </cell>
        </row>
        <row r="81">
          <cell r="A81" t="str">
            <v>8.0</v>
          </cell>
          <cell r="B81" t="str">
            <v>MURO E CALÇADAS</v>
          </cell>
          <cell r="K81">
            <v>0</v>
          </cell>
        </row>
        <row r="82">
          <cell r="B82" t="str">
            <v>8.1</v>
          </cell>
          <cell r="C82" t="str">
            <v>Escavação manual de valas</v>
          </cell>
          <cell r="H82" t="str">
            <v>m3</v>
          </cell>
          <cell r="I82">
            <v>24</v>
          </cell>
          <cell r="J82">
            <v>9.76</v>
          </cell>
          <cell r="K82">
            <v>234.24</v>
          </cell>
        </row>
        <row r="83">
          <cell r="B83" t="str">
            <v>8.2</v>
          </cell>
          <cell r="C83" t="str">
            <v xml:space="preserve">Fundação em pedra argamassada </v>
          </cell>
          <cell r="H83" t="str">
            <v>m3</v>
          </cell>
          <cell r="I83">
            <v>2</v>
          </cell>
          <cell r="J83">
            <v>98.83</v>
          </cell>
          <cell r="K83">
            <v>197.66</v>
          </cell>
        </row>
        <row r="84">
          <cell r="B84" t="str">
            <v>8.3</v>
          </cell>
          <cell r="C84" t="str">
            <v>Lastro para fundo de valas</v>
          </cell>
          <cell r="H84" t="str">
            <v>m3</v>
          </cell>
          <cell r="I84">
            <v>1</v>
          </cell>
          <cell r="J84">
            <v>161.91</v>
          </cell>
          <cell r="K84">
            <v>161.91</v>
          </cell>
        </row>
        <row r="85">
          <cell r="B85" t="str">
            <v>8.4</v>
          </cell>
          <cell r="C85" t="str">
            <v>Concreto armado para coluna</v>
          </cell>
          <cell r="H85" t="str">
            <v>m3</v>
          </cell>
          <cell r="I85">
            <v>2</v>
          </cell>
          <cell r="J85">
            <v>669.39</v>
          </cell>
          <cell r="K85">
            <v>1338.78</v>
          </cell>
        </row>
        <row r="86">
          <cell r="B86" t="str">
            <v>8.5</v>
          </cell>
          <cell r="C86" t="str">
            <v>Alv. de 1/2 vez</v>
          </cell>
          <cell r="H86" t="str">
            <v>m2</v>
          </cell>
          <cell r="I86">
            <v>300</v>
          </cell>
          <cell r="J86">
            <v>11.14</v>
          </cell>
          <cell r="K86">
            <v>3342</v>
          </cell>
        </row>
        <row r="87">
          <cell r="B87" t="str">
            <v>8.6</v>
          </cell>
          <cell r="C87" t="str">
            <v>Chapisco fino</v>
          </cell>
          <cell r="H87" t="str">
            <v>m2</v>
          </cell>
          <cell r="I87">
            <v>300</v>
          </cell>
          <cell r="J87">
            <v>1.56</v>
          </cell>
          <cell r="K87">
            <v>468</v>
          </cell>
        </row>
        <row r="88">
          <cell r="B88" t="str">
            <v>8.7</v>
          </cell>
          <cell r="C88" t="str">
            <v>Reboco paulista</v>
          </cell>
          <cell r="H88" t="str">
            <v>m2</v>
          </cell>
          <cell r="I88">
            <v>600</v>
          </cell>
          <cell r="J88">
            <v>11.56</v>
          </cell>
          <cell r="K88">
            <v>6936</v>
          </cell>
        </row>
        <row r="89">
          <cell r="B89" t="str">
            <v>8.8</v>
          </cell>
          <cell r="C89" t="str">
            <v>Calçada de proteção 50 cm</v>
          </cell>
          <cell r="H89" t="str">
            <v>m2</v>
          </cell>
          <cell r="I89">
            <v>288</v>
          </cell>
          <cell r="J89">
            <v>34.46</v>
          </cell>
          <cell r="K89">
            <v>9924.48</v>
          </cell>
        </row>
        <row r="90">
          <cell r="B90" t="str">
            <v>8.9</v>
          </cell>
          <cell r="C90" t="str">
            <v>Lastro e=6cm impermeabilizado para estacionamento</v>
          </cell>
          <cell r="H90" t="str">
            <v>m2</v>
          </cell>
          <cell r="I90">
            <v>738</v>
          </cell>
          <cell r="J90">
            <v>15.21</v>
          </cell>
          <cell r="K90">
            <v>11224.98</v>
          </cell>
          <cell r="L90">
            <v>33828.050000000003</v>
          </cell>
        </row>
        <row r="91">
          <cell r="K91">
            <v>0</v>
          </cell>
        </row>
        <row r="92">
          <cell r="A92" t="str">
            <v>9.0</v>
          </cell>
          <cell r="B92" t="str">
            <v>ESQUADRIAS</v>
          </cell>
          <cell r="K92">
            <v>0</v>
          </cell>
        </row>
        <row r="93">
          <cell r="B93" t="str">
            <v>9.1</v>
          </cell>
          <cell r="C93" t="str">
            <v>Portão de ferro e tela 4 x 2m de correr</v>
          </cell>
          <cell r="H93" t="str">
            <v>m2</v>
          </cell>
          <cell r="I93">
            <v>8</v>
          </cell>
          <cell r="J93">
            <v>201.8</v>
          </cell>
          <cell r="K93">
            <v>1614.4</v>
          </cell>
        </row>
        <row r="94">
          <cell r="B94" t="str">
            <v>9.2</v>
          </cell>
          <cell r="C94" t="str">
            <v>Portão de ferro e tela 1,2 x 2m de abrir</v>
          </cell>
          <cell r="H94" t="str">
            <v>m2</v>
          </cell>
          <cell r="I94">
            <v>2.4</v>
          </cell>
          <cell r="J94">
            <v>201.8</v>
          </cell>
          <cell r="K94">
            <v>484.32</v>
          </cell>
        </row>
        <row r="95">
          <cell r="B95" t="str">
            <v>9.3</v>
          </cell>
          <cell r="C95" t="str">
            <v>Porta almofadada duas folhas 1,5 x 2,1m</v>
          </cell>
          <cell r="H95" t="str">
            <v>un</v>
          </cell>
          <cell r="I95">
            <v>1</v>
          </cell>
          <cell r="J95">
            <v>276.14999999999998</v>
          </cell>
          <cell r="K95">
            <v>276.14999999999998</v>
          </cell>
        </row>
        <row r="96">
          <cell r="B96" t="str">
            <v>9.4</v>
          </cell>
          <cell r="C96" t="str">
            <v>Porta almofadada 0,80 x 2,10m</v>
          </cell>
          <cell r="H96" t="str">
            <v>un</v>
          </cell>
          <cell r="I96">
            <v>5</v>
          </cell>
          <cell r="J96">
            <v>167.01</v>
          </cell>
          <cell r="K96">
            <v>835.05</v>
          </cell>
        </row>
        <row r="97">
          <cell r="B97" t="str">
            <v>9.5</v>
          </cell>
          <cell r="C97" t="str">
            <v>Porta almofadada 0,60 x 2,10m</v>
          </cell>
          <cell r="H97" t="str">
            <v>un</v>
          </cell>
          <cell r="I97">
            <v>4</v>
          </cell>
          <cell r="J97">
            <v>158.72999999999999</v>
          </cell>
          <cell r="K97">
            <v>634.91999999999996</v>
          </cell>
        </row>
        <row r="98">
          <cell r="B98" t="str">
            <v>9.6</v>
          </cell>
          <cell r="C98" t="str">
            <v>Fechaduras para portas</v>
          </cell>
          <cell r="H98" t="str">
            <v>un</v>
          </cell>
          <cell r="I98">
            <v>45</v>
          </cell>
          <cell r="J98">
            <v>19.68</v>
          </cell>
          <cell r="K98">
            <v>885.6</v>
          </cell>
        </row>
        <row r="99">
          <cell r="B99" t="str">
            <v>9.7</v>
          </cell>
          <cell r="C99" t="str">
            <v>Puxadores para as janelas</v>
          </cell>
          <cell r="H99" t="str">
            <v>un</v>
          </cell>
          <cell r="I99">
            <v>28</v>
          </cell>
          <cell r="J99">
            <v>2.5499999999999998</v>
          </cell>
          <cell r="K99">
            <v>71.400000000000006</v>
          </cell>
          <cell r="L99">
            <v>4801.84</v>
          </cell>
        </row>
        <row r="100">
          <cell r="K100">
            <v>0</v>
          </cell>
        </row>
        <row r="101">
          <cell r="A101">
            <v>10</v>
          </cell>
          <cell r="B101" t="str">
            <v>DIVERSOS</v>
          </cell>
          <cell r="K101">
            <v>0</v>
          </cell>
        </row>
        <row r="102">
          <cell r="B102" t="str">
            <v>10.1</v>
          </cell>
          <cell r="C102" t="str">
            <v>Caixa para condicionador de ar 18000 btus</v>
          </cell>
          <cell r="H102" t="str">
            <v>un</v>
          </cell>
          <cell r="I102">
            <v>4</v>
          </cell>
          <cell r="J102">
            <v>58.5</v>
          </cell>
          <cell r="K102">
            <v>234</v>
          </cell>
        </row>
        <row r="103">
          <cell r="B103" t="str">
            <v>10.2</v>
          </cell>
          <cell r="C103" t="str">
            <v xml:space="preserve">Limpeza de poço com tratamento </v>
          </cell>
          <cell r="H103" t="str">
            <v>un</v>
          </cell>
          <cell r="I103">
            <v>1</v>
          </cell>
          <cell r="J103">
            <v>350</v>
          </cell>
          <cell r="K103">
            <v>350</v>
          </cell>
        </row>
        <row r="104">
          <cell r="B104" t="str">
            <v>10.3</v>
          </cell>
          <cell r="C104" t="str">
            <v>Vidro fantasia 4mm</v>
          </cell>
          <cell r="H104" t="str">
            <v>m2</v>
          </cell>
          <cell r="I104">
            <v>5</v>
          </cell>
          <cell r="J104">
            <v>22</v>
          </cell>
          <cell r="K104">
            <v>110</v>
          </cell>
        </row>
        <row r="105">
          <cell r="B105" t="str">
            <v>10.4</v>
          </cell>
          <cell r="C105" t="str">
            <v>Mureta-alvenaria de contenção p/águas pluviais h=0,70m</v>
          </cell>
          <cell r="H105" t="str">
            <v>ml</v>
          </cell>
          <cell r="I105">
            <v>20</v>
          </cell>
          <cell r="J105">
            <v>43.48</v>
          </cell>
          <cell r="K105">
            <v>869.6</v>
          </cell>
        </row>
        <row r="106">
          <cell r="B106" t="str">
            <v>10.5</v>
          </cell>
          <cell r="C106" t="str">
            <v>Tubo de concreto</v>
          </cell>
          <cell r="K106">
            <v>0</v>
          </cell>
        </row>
        <row r="107">
          <cell r="B107" t="str">
            <v>10.5.1</v>
          </cell>
          <cell r="C107" t="str">
            <v xml:space="preserve">TUBO  de concreto simples D=30cm rejuntado com argamassa de cimento e areia no traço 1:3 </v>
          </cell>
          <cell r="H107" t="str">
            <v>m</v>
          </cell>
          <cell r="I107">
            <v>20</v>
          </cell>
          <cell r="J107">
            <v>15.19</v>
          </cell>
          <cell r="K107">
            <v>303.8</v>
          </cell>
        </row>
        <row r="108">
          <cell r="B108" t="str">
            <v>10.5.2</v>
          </cell>
          <cell r="K108">
            <v>0</v>
          </cell>
        </row>
        <row r="109">
          <cell r="B109" t="str">
            <v>10.5.3</v>
          </cell>
          <cell r="C109" t="str">
            <v>Escavação manual de valas</v>
          </cell>
          <cell r="H109" t="str">
            <v>m3</v>
          </cell>
          <cell r="I109">
            <v>13.2</v>
          </cell>
          <cell r="J109">
            <v>9.76</v>
          </cell>
          <cell r="K109">
            <v>128.83000000000001</v>
          </cell>
        </row>
        <row r="110">
          <cell r="B110" t="str">
            <v>10.5.4</v>
          </cell>
          <cell r="C110" t="str">
            <v>Apiloamento de fundo de valas com maço de 30 kg</v>
          </cell>
          <cell r="H110" t="str">
            <v>m2</v>
          </cell>
          <cell r="I110">
            <v>16</v>
          </cell>
          <cell r="J110">
            <v>4.1500000000000004</v>
          </cell>
          <cell r="K110">
            <v>66.400000000000006</v>
          </cell>
        </row>
        <row r="111">
          <cell r="B111" t="str">
            <v>10.5.5</v>
          </cell>
          <cell r="C111" t="str">
            <v>Reaterro compactado de valas em camadas de 20cm</v>
          </cell>
          <cell r="H111" t="str">
            <v>m3</v>
          </cell>
          <cell r="I111">
            <v>9.24</v>
          </cell>
          <cell r="J111">
            <v>14.53</v>
          </cell>
          <cell r="K111">
            <v>134.26</v>
          </cell>
        </row>
        <row r="112">
          <cell r="B112" t="str">
            <v>10.5.6</v>
          </cell>
          <cell r="C112" t="str">
            <v>Lastro areia</v>
          </cell>
          <cell r="H112" t="str">
            <v>m3</v>
          </cell>
          <cell r="I112">
            <v>1.6</v>
          </cell>
          <cell r="J112">
            <v>20.6</v>
          </cell>
          <cell r="K112">
            <v>32.96</v>
          </cell>
        </row>
        <row r="113">
          <cell r="B113" t="str">
            <v>10.5.7</v>
          </cell>
          <cell r="C113" t="str">
            <v>Transporte a 30m em direcao horizontal de material escavado</v>
          </cell>
          <cell r="H113" t="str">
            <v>m3</v>
          </cell>
          <cell r="I113">
            <v>9.24</v>
          </cell>
          <cell r="J113">
            <v>4.88</v>
          </cell>
          <cell r="K113">
            <v>45.09</v>
          </cell>
        </row>
        <row r="114">
          <cell r="B114" t="str">
            <v>10.6</v>
          </cell>
          <cell r="C114" t="str">
            <v>Retirada de entulho até 6m3</v>
          </cell>
          <cell r="H114" t="str">
            <v>un</v>
          </cell>
          <cell r="I114">
            <v>4</v>
          </cell>
          <cell r="J114">
            <v>35</v>
          </cell>
          <cell r="K114">
            <v>140</v>
          </cell>
        </row>
        <row r="115">
          <cell r="B115" t="str">
            <v>10.7</v>
          </cell>
          <cell r="C115" t="str">
            <v xml:space="preserve">LImpeza geral da obra </v>
          </cell>
          <cell r="H115" t="str">
            <v>m2</v>
          </cell>
          <cell r="I115">
            <v>2000</v>
          </cell>
          <cell r="J115">
            <v>1.71</v>
          </cell>
          <cell r="K115">
            <v>3420</v>
          </cell>
          <cell r="L115">
            <v>5834.94</v>
          </cell>
        </row>
        <row r="116">
          <cell r="K116">
            <v>0</v>
          </cell>
        </row>
        <row r="119">
          <cell r="D119" t="str">
            <v>T O T A L   S E M  B D I ..................................................................................................................</v>
          </cell>
          <cell r="K119">
            <v>115224.16</v>
          </cell>
          <cell r="L119">
            <v>115224.16</v>
          </cell>
        </row>
        <row r="120">
          <cell r="D120" t="str">
            <v>B   D   I ...............................................................................................................................................</v>
          </cell>
          <cell r="K120">
            <v>34567.25</v>
          </cell>
          <cell r="L120">
            <v>34567.25</v>
          </cell>
        </row>
        <row r="121">
          <cell r="D121" t="str">
            <v>T O T A L   C O M   B D I ..................................................................................................................</v>
          </cell>
          <cell r="K121">
            <v>149791.41</v>
          </cell>
          <cell r="L121">
            <v>149791.41</v>
          </cell>
        </row>
        <row r="123">
          <cell r="B123" t="str">
            <v>Porto Velho Unidade Mista - João Leandro Barbosa - distrito extrema.xls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960887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  <sheetName val="Orçamento"/>
      <sheetName val="QuQuant"/>
      <sheetName val="DADOS"/>
      <sheetName val="Orçamentária"/>
      <sheetName val="Materiais Betuminosos"/>
      <sheetName val="OR960887.XLS"/>
      <sheetName val="BR-267_TR01"/>
      <sheetName val="BR-267_TR02"/>
      <sheetName val="BR-267_TR03"/>
      <sheetName val="BR-376"/>
      <sheetName val="BR-463"/>
      <sheetName val="BR-487"/>
      <sheetName val="DG"/>
      <sheetName val="Qd05 Preço"/>
      <sheetName val="Qd06"/>
      <sheetName val="LOTE 6"/>
      <sheetName val="Acumulado"/>
      <sheetName val="TLMB"/>
      <sheetName val="SERVIÇOS"/>
      <sheetName val="//localhost/@/DFBSA00535/dyna01"/>
      <sheetName val="Plan1"/>
      <sheetName val="Plan2"/>
      <sheetName val="Plan3"/>
      <sheetName val="[OR960887.XLS]//localhost/@/DFB"/>
      <sheetName val="[OR960887.XLS][OR960887.XLS][OR"/>
      <sheetName val="[OR960887.XLS][OR960887.XLS]//l"/>
    </sheetNames>
    <definedNames>
      <definedName name="PassaExtens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Dens. médias"/>
      <sheetName val="Dens. teórica"/>
      <sheetName val="Teor"/>
      <sheetName val="FX-B-REST"/>
      <sheetName val="CUSTO ZONA SUL"/>
    </sheetNames>
    <sheetDataSet>
      <sheetData sheetId="0">
        <row r="3">
          <cell r="A3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>
            <v>4</v>
          </cell>
        </row>
      </sheetData>
      <sheetData sheetId="20" refreshError="1">
        <row r="3">
          <cell r="A3">
            <v>4</v>
          </cell>
          <cell r="B3">
            <v>8.0329999999999995</v>
          </cell>
          <cell r="C3">
            <v>53.398000000000003</v>
          </cell>
        </row>
        <row r="4">
          <cell r="A4">
            <v>4.5</v>
          </cell>
          <cell r="B4">
            <v>6.57</v>
          </cell>
          <cell r="C4">
            <v>61.369</v>
          </cell>
        </row>
        <row r="5">
          <cell r="A5">
            <v>5</v>
          </cell>
          <cell r="B5">
            <v>5.3609999999999998</v>
          </cell>
          <cell r="C5">
            <v>68.516000000000005</v>
          </cell>
        </row>
        <row r="6">
          <cell r="A6">
            <v>5.5</v>
          </cell>
          <cell r="B6">
            <v>4.9109999999999996</v>
          </cell>
          <cell r="C6">
            <v>72.241</v>
          </cell>
        </row>
        <row r="7">
          <cell r="A7">
            <v>6</v>
          </cell>
          <cell r="B7">
            <v>4.0279999999999996</v>
          </cell>
          <cell r="C7">
            <v>77.608999999999995</v>
          </cell>
        </row>
      </sheetData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Dens. médias"/>
      <sheetName val="Dens. teórica"/>
      <sheetName val="Teor"/>
      <sheetName val="composição_playgro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>
            <v>4</v>
          </cell>
        </row>
        <row r="4">
          <cell r="A4">
            <v>4.5</v>
          </cell>
        </row>
        <row r="5">
          <cell r="A5">
            <v>5</v>
          </cell>
        </row>
        <row r="6">
          <cell r="A6">
            <v>5.5</v>
          </cell>
        </row>
        <row r="7">
          <cell r="A7">
            <v>6</v>
          </cell>
        </row>
      </sheetData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ultoria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GERAL"/>
      <sheetName val="RESUMO"/>
      <sheetName val="PLANILHA ORÇAM."/>
      <sheetName val="MEMORIA CALC."/>
      <sheetName val="COMP. CUSTO"/>
      <sheetName val="CRONOGRAMA"/>
      <sheetName val="BDI"/>
    </sheetNames>
    <sheetDataSet>
      <sheetData sheetId="0" refreshError="1"/>
      <sheetData sheetId="1" refreshError="1"/>
      <sheetData sheetId="2" refreshError="1">
        <row r="11">
          <cell r="K11" t="str">
            <v xml:space="preserve">FONTES : </v>
          </cell>
        </row>
        <row r="12">
          <cell r="A12" t="str">
            <v xml:space="preserve">OBRA  : </v>
          </cell>
        </row>
        <row r="13">
          <cell r="A13" t="str">
            <v xml:space="preserve">END.    : </v>
          </cell>
        </row>
        <row r="14">
          <cell r="A14" t="str">
            <v>LOCAL:</v>
          </cell>
        </row>
        <row r="15">
          <cell r="A15" t="str">
            <v>ÁREA  :</v>
          </cell>
        </row>
        <row r="19">
          <cell r="B19" t="str">
            <v>SERVIÇOS PRELIMINARES</v>
          </cell>
        </row>
        <row r="25">
          <cell r="B25" t="str">
            <v>DEMOLIÇÕES E RETIRADAS</v>
          </cell>
        </row>
        <row r="39">
          <cell r="D39" t="str">
            <v>Carga e descarga mecanizada de entulho em caminhão basculante 6m³</v>
          </cell>
        </row>
        <row r="42">
          <cell r="B42" t="str">
            <v>MOVIMENTO DE TERRA</v>
          </cell>
        </row>
        <row r="43">
          <cell r="D43" t="str">
            <v>Escavação manual de valas. af_03/2016</v>
          </cell>
          <cell r="E43" t="str">
            <v>m³</v>
          </cell>
        </row>
        <row r="44">
          <cell r="D44" t="str">
            <v>Reaterro manual de valas com compactação mecanizada. af_04/2016</v>
          </cell>
          <cell r="E44" t="str">
            <v>m³</v>
          </cell>
        </row>
        <row r="47">
          <cell r="B47" t="str">
            <v>INFRA ESTRUTURA</v>
          </cell>
        </row>
        <row r="49">
          <cell r="D49" t="str">
            <v>Lastro de concreto magro, aplicado em pisos ou radiers, espessura de 3 cm. af_07_2016</v>
          </cell>
          <cell r="E49" t="str">
            <v>m²</v>
          </cell>
        </row>
        <row r="50">
          <cell r="D50" t="str">
            <v>Fabricação, montagem e desmontagem de fôrma para viga baldrame, em madeira serrada, e=25 mm, 4 utilizações. af_06/2017</v>
          </cell>
        </row>
        <row r="51">
          <cell r="D51" t="str">
            <v>Fabricação de fôrma para pilares e estruturas similares, em madeira serrada, e=25 mm. af_12/2015</v>
          </cell>
        </row>
        <row r="52">
          <cell r="D52" t="str">
            <v>Armação de pilar ou viga de uma estrutura convencional de concreto armado em uma edificação térrea ou sobrado utilizando aço ca-60 de 5,0 mm - montagem. af_12/2015</v>
          </cell>
        </row>
        <row r="54">
          <cell r="D54" t="str">
            <v>Armação de pilar ou viga de uma estrutura convencional de concreto armado em uma edificação térrea ou sobrado utilizando aço ca-50 de 8,0 mm - montagem. af_12/2015</v>
          </cell>
        </row>
        <row r="56">
          <cell r="D56" t="str">
            <v>Concreto fck = 25mpa, traço 1:2,3:2,7 (cimento/ areia média/ brita 1)  - preparo mecânico com betoneira 400 l. af_07/2016</v>
          </cell>
        </row>
        <row r="57">
          <cell r="D57" t="str">
            <v>Lançamento com uso de baldes, adensamento e acabamento de concreto em estruturas. af_12/2015</v>
          </cell>
        </row>
        <row r="58">
          <cell r="D58" t="str">
            <v>Impermeabilizacao de estruturas enterradas, com tinta asfaltica, duas demaos.</v>
          </cell>
          <cell r="E58" t="str">
            <v>m²</v>
          </cell>
        </row>
        <row r="62">
          <cell r="B62" t="str">
            <v>SUPER ESTRUTURA</v>
          </cell>
        </row>
        <row r="63">
          <cell r="D63" t="str">
            <v>Fabricação de fôrma para pilares e estruturas similares, em madeira serrada, e=25 mm. af_12/2015</v>
          </cell>
        </row>
        <row r="64">
          <cell r="D64" t="str">
            <v>Fabricação de fôrma para vigas, com madeira serrada, e = 25 mm. af_12/2015</v>
          </cell>
        </row>
        <row r="73">
          <cell r="B73" t="str">
            <v>ALVENARIA</v>
          </cell>
        </row>
        <row r="76">
          <cell r="B76" t="str">
            <v>COBERTURA</v>
          </cell>
        </row>
        <row r="89">
          <cell r="B89" t="str">
            <v>REVESTIMENTOS DE PISOS</v>
          </cell>
        </row>
        <row r="91">
          <cell r="D91" t="str">
            <v>Argamassa traço 1:4 (cimento e areia média) para contrapiso, preparo mecânico com betoneira 400 l. af_06/2014</v>
          </cell>
        </row>
        <row r="96">
          <cell r="B96" t="str">
            <v>REVESTIMENTOS DE PAREDES</v>
          </cell>
        </row>
        <row r="97">
          <cell r="D97" t="str">
            <v>Chapisco aplicado em alvenarias e estruturas de concreto internas, com colher de pedreiro.  argamassa traço 1:3 com preparo em betoneira 400l. af_06/2014</v>
          </cell>
        </row>
        <row r="100">
          <cell r="D100" t="str">
            <v>Emboço, para recebimento de cerâmica, em argamassa traço 1:2:8, preparo mecânico com betoneira 400l, aplicado manualmente em faces internas de paredes, para ambiente com área entre 5m2 e 10m2, espessu</v>
          </cell>
        </row>
        <row r="102">
          <cell r="B102" t="str">
            <v>ESQUADRIAS</v>
          </cell>
        </row>
        <row r="108">
          <cell r="D108" t="str">
            <v>Peitoril em marmore branco, largura de 15cm, assentado com argamassa traco 1:4 (cimento e areia media), preparo manual da argamassa</v>
          </cell>
        </row>
        <row r="111">
          <cell r="B111" t="str">
            <v>PINTURA</v>
          </cell>
        </row>
        <row r="112">
          <cell r="D112" t="str">
            <v>Aplicação e lixamento de massa látex em paredes, duas demãos. af_06/2014</v>
          </cell>
        </row>
        <row r="116">
          <cell r="E116" t="str">
            <v xml:space="preserve">m²    </v>
          </cell>
        </row>
        <row r="118">
          <cell r="B118" t="str">
            <v xml:space="preserve">INSTALAÇÕES HIDROSSANITÁRIAS      </v>
          </cell>
        </row>
        <row r="171">
          <cell r="B171" t="str">
            <v>ELÉTRICO</v>
          </cell>
        </row>
        <row r="172">
          <cell r="D172" t="str">
            <v>Iluminação</v>
          </cell>
        </row>
        <row r="175">
          <cell r="D175" t="str">
            <v>Caixa PVC</v>
          </cell>
        </row>
        <row r="180">
          <cell r="D180" t="str">
            <v>Tomadas e interruptores</v>
          </cell>
        </row>
        <row r="184">
          <cell r="E184" t="str">
            <v>und</v>
          </cell>
        </row>
        <row r="186">
          <cell r="D186" t="str">
            <v>Condutores</v>
          </cell>
        </row>
        <row r="196">
          <cell r="D196" t="str">
            <v>Eletrodutos e tubos</v>
          </cell>
        </row>
        <row r="197">
          <cell r="D197" t="str">
            <v>Eletroduto rígido roscável, pvc, dn 25 mm (3/4"), para circuitos terminais, instalado em forro - fornecimento e instalação. af_12/2015</v>
          </cell>
        </row>
        <row r="208">
          <cell r="B208" t="str">
            <v>DIVERSOS</v>
          </cell>
        </row>
        <row r="209">
          <cell r="D209" t="str">
            <v>Limpeza final da obra</v>
          </cell>
          <cell r="E209" t="str">
            <v>m²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"/>
      <sheetName val="MC"/>
      <sheetName val="CPU"/>
      <sheetName val="BDI"/>
      <sheetName val="BDI (2)"/>
      <sheetName val="Cronograma Fisico - Financeiro"/>
      <sheetName val="Curva ABC"/>
      <sheetName val="Cotações"/>
      <sheetName val="Serviço02"/>
      <sheetName val="Material"/>
      <sheetName val="MATERIAL02"/>
    </sheetNames>
    <sheetDataSet>
      <sheetData sheetId="0">
        <row r="89">
          <cell r="D89" t="str">
            <v>Impermeabilização de estruturas enterradas, com tinta asfáltica, duas demãos</v>
          </cell>
        </row>
        <row r="366">
          <cell r="E366" t="str">
            <v>unid</v>
          </cell>
        </row>
        <row r="421">
          <cell r="D421" t="str">
            <v>Limpeza final da obra</v>
          </cell>
          <cell r="E421" t="str">
            <v>m²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"/>
      <sheetName val="CRONOG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ção_Playground"/>
      <sheetName val="Plan_Playground"/>
      <sheetName val="Crono_Playground"/>
      <sheetName val="Composição_MURO"/>
      <sheetName val="Plan_MURO"/>
      <sheetName val="Crono_MURO"/>
      <sheetName val="Composição_QUADRA"/>
      <sheetName val="Plan_REF QUADRA"/>
      <sheetName val="Crono_REF QUADRA"/>
      <sheetName val="Composição_PAVILHÃO 03"/>
      <sheetName val="Plan_PAVILHÃO 03"/>
      <sheetName val="Crono_PAVILHÃO 03"/>
      <sheetName val="Composição_QUADRA DE AREIA"/>
      <sheetName val="Plan_QUADRA DE AREIA"/>
      <sheetName val="Crono_QUADRA DE AREIA"/>
      <sheetName val="Composição_SUBESTAÇÃO"/>
      <sheetName val="CHUE (2)"/>
      <sheetName val="Plan_SUBESTAÇÃO"/>
      <sheetName val="Crono_SUBESTAÇÃO"/>
      <sheetName val="BDI"/>
      <sheetName val="L.S."/>
      <sheetName val="Histograma"/>
      <sheetName val="Salário base da categoria"/>
      <sheetName val="Mão de obra (MARC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Consultoria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"/>
      <sheetName val="CRONOG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ERVISÃO"/>
      <sheetName val="CONSULTORIA"/>
      <sheetName val="TRANSP."/>
      <sheetName val="PONTE MAD."/>
      <sheetName val="SINAL."/>
      <sheetName val="OAE"/>
      <sheetName val="CONSERV. ASF."/>
      <sheetName val="CONSERV. REV. PRIM"/>
      <sheetName val="DRENAG"/>
      <sheetName val="OAC"/>
      <sheetName val="RE. PRIM."/>
      <sheetName val="PAVIM."/>
      <sheetName val="TERRAPLENAGEM"/>
      <sheetName val="MATER."/>
      <sheetName val="HORAXMÁQUINA"/>
      <sheetName val="RESUMO"/>
      <sheetName val="pla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ção"/>
      <sheetName val="Planilha"/>
      <sheetName val="CRONOGRAMA"/>
      <sheetName val="BDI SERV"/>
      <sheetName val="BDI MAT"/>
      <sheetName val="L.S."/>
      <sheetName val="Mão de obra (MARCA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09B9-C03D-446C-9BCC-0AADE8B4E028}">
  <sheetPr>
    <pageSetUpPr fitToPage="1"/>
  </sheetPr>
  <dimension ref="A1:IW340"/>
  <sheetViews>
    <sheetView tabSelected="1" view="pageBreakPreview" topLeftCell="B163" zoomScale="85" zoomScaleNormal="100" zoomScaleSheetLayoutView="85" workbookViewId="0">
      <selection activeCell="C165" sqref="C165"/>
    </sheetView>
  </sheetViews>
  <sheetFormatPr defaultRowHeight="14.25" x14ac:dyDescent="0.3"/>
  <cols>
    <col min="1" max="1" width="10.7109375" style="345" customWidth="1"/>
    <col min="2" max="2" width="11" style="345" customWidth="1"/>
    <col min="3" max="3" width="14.5703125" style="346" customWidth="1"/>
    <col min="4" max="4" width="57.140625" style="283" customWidth="1"/>
    <col min="5" max="5" width="7.140625" style="283" customWidth="1"/>
    <col min="6" max="6" width="10.7109375" style="347" customWidth="1"/>
    <col min="7" max="7" width="22.5703125" style="545" customWidth="1"/>
    <col min="8" max="8" width="23.140625" style="545" customWidth="1"/>
    <col min="9" max="9" width="24.140625" style="575" customWidth="1"/>
    <col min="10" max="10" width="28.5703125" style="523" customWidth="1"/>
    <col min="11" max="12" width="14.140625" style="283" bestFit="1" customWidth="1"/>
    <col min="13" max="13" width="9.140625" style="283"/>
    <col min="14" max="14" width="14.140625" style="283" bestFit="1" customWidth="1"/>
    <col min="15" max="15" width="9.140625" style="283"/>
    <col min="16" max="16" width="18.5703125" style="283" customWidth="1"/>
    <col min="17" max="253" width="9.140625" style="283"/>
    <col min="254" max="254" width="14.5703125" style="283" customWidth="1"/>
    <col min="255" max="255" width="57.140625" style="283" customWidth="1"/>
    <col min="256" max="256" width="7.140625" style="283" customWidth="1"/>
    <col min="257" max="257" width="10.7109375" style="283" customWidth="1"/>
    <col min="258" max="258" width="13" style="283" customWidth="1"/>
    <col min="259" max="259" width="15.5703125" style="283" customWidth="1"/>
    <col min="260" max="260" width="9.5703125" style="283" bestFit="1" customWidth="1"/>
    <col min="261" max="261" width="12.7109375" style="283" customWidth="1"/>
    <col min="262" max="262" width="11.5703125" style="283" bestFit="1" customWidth="1"/>
    <col min="263" max="263" width="15" style="283" customWidth="1"/>
    <col min="264" max="264" width="10.140625" style="283" bestFit="1" customWidth="1"/>
    <col min="265" max="265" width="15.28515625" style="283" customWidth="1"/>
    <col min="266" max="267" width="11.5703125" style="283" bestFit="1" customWidth="1"/>
    <col min="268" max="509" width="9.140625" style="283"/>
    <col min="510" max="510" width="14.5703125" style="283" customWidth="1"/>
    <col min="511" max="511" width="57.140625" style="283" customWidth="1"/>
    <col min="512" max="512" width="7.140625" style="283" customWidth="1"/>
    <col min="513" max="513" width="10.7109375" style="283" customWidth="1"/>
    <col min="514" max="514" width="13" style="283" customWidth="1"/>
    <col min="515" max="515" width="15.5703125" style="283" customWidth="1"/>
    <col min="516" max="516" width="9.5703125" style="283" bestFit="1" customWidth="1"/>
    <col min="517" max="517" width="12.7109375" style="283" customWidth="1"/>
    <col min="518" max="518" width="11.5703125" style="283" bestFit="1" customWidth="1"/>
    <col min="519" max="519" width="15" style="283" customWidth="1"/>
    <col min="520" max="520" width="10.140625" style="283" bestFit="1" customWidth="1"/>
    <col min="521" max="521" width="15.28515625" style="283" customWidth="1"/>
    <col min="522" max="523" width="11.5703125" style="283" bestFit="1" customWidth="1"/>
    <col min="524" max="765" width="9.140625" style="283"/>
    <col min="766" max="766" width="14.5703125" style="283" customWidth="1"/>
    <col min="767" max="767" width="57.140625" style="283" customWidth="1"/>
    <col min="768" max="768" width="7.140625" style="283" customWidth="1"/>
    <col min="769" max="769" width="10.7109375" style="283" customWidth="1"/>
    <col min="770" max="770" width="13" style="283" customWidth="1"/>
    <col min="771" max="771" width="15.5703125" style="283" customWidth="1"/>
    <col min="772" max="772" width="9.5703125" style="283" bestFit="1" customWidth="1"/>
    <col min="773" max="773" width="12.7109375" style="283" customWidth="1"/>
    <col min="774" max="774" width="11.5703125" style="283" bestFit="1" customWidth="1"/>
    <col min="775" max="775" width="15" style="283" customWidth="1"/>
    <col min="776" max="776" width="10.140625" style="283" bestFit="1" customWidth="1"/>
    <col min="777" max="777" width="15.28515625" style="283" customWidth="1"/>
    <col min="778" max="779" width="11.5703125" style="283" bestFit="1" customWidth="1"/>
    <col min="780" max="1021" width="9.140625" style="283"/>
    <col min="1022" max="1022" width="14.5703125" style="283" customWidth="1"/>
    <col min="1023" max="1023" width="57.140625" style="283" customWidth="1"/>
    <col min="1024" max="1024" width="7.140625" style="283" customWidth="1"/>
    <col min="1025" max="1025" width="10.7109375" style="283" customWidth="1"/>
    <col min="1026" max="1026" width="13" style="283" customWidth="1"/>
    <col min="1027" max="1027" width="15.5703125" style="283" customWidth="1"/>
    <col min="1028" max="1028" width="9.5703125" style="283" bestFit="1" customWidth="1"/>
    <col min="1029" max="1029" width="12.7109375" style="283" customWidth="1"/>
    <col min="1030" max="1030" width="11.5703125" style="283" bestFit="1" customWidth="1"/>
    <col min="1031" max="1031" width="15" style="283" customWidth="1"/>
    <col min="1032" max="1032" width="10.140625" style="283" bestFit="1" customWidth="1"/>
    <col min="1033" max="1033" width="15.28515625" style="283" customWidth="1"/>
    <col min="1034" max="1035" width="11.5703125" style="283" bestFit="1" customWidth="1"/>
    <col min="1036" max="1277" width="9.140625" style="283"/>
    <col min="1278" max="1278" width="14.5703125" style="283" customWidth="1"/>
    <col min="1279" max="1279" width="57.140625" style="283" customWidth="1"/>
    <col min="1280" max="1280" width="7.140625" style="283" customWidth="1"/>
    <col min="1281" max="1281" width="10.7109375" style="283" customWidth="1"/>
    <col min="1282" max="1282" width="13" style="283" customWidth="1"/>
    <col min="1283" max="1283" width="15.5703125" style="283" customWidth="1"/>
    <col min="1284" max="1284" width="9.5703125" style="283" bestFit="1" customWidth="1"/>
    <col min="1285" max="1285" width="12.7109375" style="283" customWidth="1"/>
    <col min="1286" max="1286" width="11.5703125" style="283" bestFit="1" customWidth="1"/>
    <col min="1287" max="1287" width="15" style="283" customWidth="1"/>
    <col min="1288" max="1288" width="10.140625" style="283" bestFit="1" customWidth="1"/>
    <col min="1289" max="1289" width="15.28515625" style="283" customWidth="1"/>
    <col min="1290" max="1291" width="11.5703125" style="283" bestFit="1" customWidth="1"/>
    <col min="1292" max="1533" width="9.140625" style="283"/>
    <col min="1534" max="1534" width="14.5703125" style="283" customWidth="1"/>
    <col min="1535" max="1535" width="57.140625" style="283" customWidth="1"/>
    <col min="1536" max="1536" width="7.140625" style="283" customWidth="1"/>
    <col min="1537" max="1537" width="10.7109375" style="283" customWidth="1"/>
    <col min="1538" max="1538" width="13" style="283" customWidth="1"/>
    <col min="1539" max="1539" width="15.5703125" style="283" customWidth="1"/>
    <col min="1540" max="1540" width="9.5703125" style="283" bestFit="1" customWidth="1"/>
    <col min="1541" max="1541" width="12.7109375" style="283" customWidth="1"/>
    <col min="1542" max="1542" width="11.5703125" style="283" bestFit="1" customWidth="1"/>
    <col min="1543" max="1543" width="15" style="283" customWidth="1"/>
    <col min="1544" max="1544" width="10.140625" style="283" bestFit="1" customWidth="1"/>
    <col min="1545" max="1545" width="15.28515625" style="283" customWidth="1"/>
    <col min="1546" max="1547" width="11.5703125" style="283" bestFit="1" customWidth="1"/>
    <col min="1548" max="1789" width="9.140625" style="283"/>
    <col min="1790" max="1790" width="14.5703125" style="283" customWidth="1"/>
    <col min="1791" max="1791" width="57.140625" style="283" customWidth="1"/>
    <col min="1792" max="1792" width="7.140625" style="283" customWidth="1"/>
    <col min="1793" max="1793" width="10.7109375" style="283" customWidth="1"/>
    <col min="1794" max="1794" width="13" style="283" customWidth="1"/>
    <col min="1795" max="1795" width="15.5703125" style="283" customWidth="1"/>
    <col min="1796" max="1796" width="9.5703125" style="283" bestFit="1" customWidth="1"/>
    <col min="1797" max="1797" width="12.7109375" style="283" customWidth="1"/>
    <col min="1798" max="1798" width="11.5703125" style="283" bestFit="1" customWidth="1"/>
    <col min="1799" max="1799" width="15" style="283" customWidth="1"/>
    <col min="1800" max="1800" width="10.140625" style="283" bestFit="1" customWidth="1"/>
    <col min="1801" max="1801" width="15.28515625" style="283" customWidth="1"/>
    <col min="1802" max="1803" width="11.5703125" style="283" bestFit="1" customWidth="1"/>
    <col min="1804" max="2045" width="9.140625" style="283"/>
    <col min="2046" max="2046" width="14.5703125" style="283" customWidth="1"/>
    <col min="2047" max="2047" width="57.140625" style="283" customWidth="1"/>
    <col min="2048" max="2048" width="7.140625" style="283" customWidth="1"/>
    <col min="2049" max="2049" width="10.7109375" style="283" customWidth="1"/>
    <col min="2050" max="2050" width="13" style="283" customWidth="1"/>
    <col min="2051" max="2051" width="15.5703125" style="283" customWidth="1"/>
    <col min="2052" max="2052" width="9.5703125" style="283" bestFit="1" customWidth="1"/>
    <col min="2053" max="2053" width="12.7109375" style="283" customWidth="1"/>
    <col min="2054" max="2054" width="11.5703125" style="283" bestFit="1" customWidth="1"/>
    <col min="2055" max="2055" width="15" style="283" customWidth="1"/>
    <col min="2056" max="2056" width="10.140625" style="283" bestFit="1" customWidth="1"/>
    <col min="2057" max="2057" width="15.28515625" style="283" customWidth="1"/>
    <col min="2058" max="2059" width="11.5703125" style="283" bestFit="1" customWidth="1"/>
    <col min="2060" max="2301" width="9.140625" style="283"/>
    <col min="2302" max="2302" width="14.5703125" style="283" customWidth="1"/>
    <col min="2303" max="2303" width="57.140625" style="283" customWidth="1"/>
    <col min="2304" max="2304" width="7.140625" style="283" customWidth="1"/>
    <col min="2305" max="2305" width="10.7109375" style="283" customWidth="1"/>
    <col min="2306" max="2306" width="13" style="283" customWidth="1"/>
    <col min="2307" max="2307" width="15.5703125" style="283" customWidth="1"/>
    <col min="2308" max="2308" width="9.5703125" style="283" bestFit="1" customWidth="1"/>
    <col min="2309" max="2309" width="12.7109375" style="283" customWidth="1"/>
    <col min="2310" max="2310" width="11.5703125" style="283" bestFit="1" customWidth="1"/>
    <col min="2311" max="2311" width="15" style="283" customWidth="1"/>
    <col min="2312" max="2312" width="10.140625" style="283" bestFit="1" customWidth="1"/>
    <col min="2313" max="2313" width="15.28515625" style="283" customWidth="1"/>
    <col min="2314" max="2315" width="11.5703125" style="283" bestFit="1" customWidth="1"/>
    <col min="2316" max="2557" width="9.140625" style="283"/>
    <col min="2558" max="2558" width="14.5703125" style="283" customWidth="1"/>
    <col min="2559" max="2559" width="57.140625" style="283" customWidth="1"/>
    <col min="2560" max="2560" width="7.140625" style="283" customWidth="1"/>
    <col min="2561" max="2561" width="10.7109375" style="283" customWidth="1"/>
    <col min="2562" max="2562" width="13" style="283" customWidth="1"/>
    <col min="2563" max="2563" width="15.5703125" style="283" customWidth="1"/>
    <col min="2564" max="2564" width="9.5703125" style="283" bestFit="1" customWidth="1"/>
    <col min="2565" max="2565" width="12.7109375" style="283" customWidth="1"/>
    <col min="2566" max="2566" width="11.5703125" style="283" bestFit="1" customWidth="1"/>
    <col min="2567" max="2567" width="15" style="283" customWidth="1"/>
    <col min="2568" max="2568" width="10.140625" style="283" bestFit="1" customWidth="1"/>
    <col min="2569" max="2569" width="15.28515625" style="283" customWidth="1"/>
    <col min="2570" max="2571" width="11.5703125" style="283" bestFit="1" customWidth="1"/>
    <col min="2572" max="2813" width="9.140625" style="283"/>
    <col min="2814" max="2814" width="14.5703125" style="283" customWidth="1"/>
    <col min="2815" max="2815" width="57.140625" style="283" customWidth="1"/>
    <col min="2816" max="2816" width="7.140625" style="283" customWidth="1"/>
    <col min="2817" max="2817" width="10.7109375" style="283" customWidth="1"/>
    <col min="2818" max="2818" width="13" style="283" customWidth="1"/>
    <col min="2819" max="2819" width="15.5703125" style="283" customWidth="1"/>
    <col min="2820" max="2820" width="9.5703125" style="283" bestFit="1" customWidth="1"/>
    <col min="2821" max="2821" width="12.7109375" style="283" customWidth="1"/>
    <col min="2822" max="2822" width="11.5703125" style="283" bestFit="1" customWidth="1"/>
    <col min="2823" max="2823" width="15" style="283" customWidth="1"/>
    <col min="2824" max="2824" width="10.140625" style="283" bestFit="1" customWidth="1"/>
    <col min="2825" max="2825" width="15.28515625" style="283" customWidth="1"/>
    <col min="2826" max="2827" width="11.5703125" style="283" bestFit="1" customWidth="1"/>
    <col min="2828" max="3069" width="9.140625" style="283"/>
    <col min="3070" max="3070" width="14.5703125" style="283" customWidth="1"/>
    <col min="3071" max="3071" width="57.140625" style="283" customWidth="1"/>
    <col min="3072" max="3072" width="7.140625" style="283" customWidth="1"/>
    <col min="3073" max="3073" width="10.7109375" style="283" customWidth="1"/>
    <col min="3074" max="3074" width="13" style="283" customWidth="1"/>
    <col min="3075" max="3075" width="15.5703125" style="283" customWidth="1"/>
    <col min="3076" max="3076" width="9.5703125" style="283" bestFit="1" customWidth="1"/>
    <col min="3077" max="3077" width="12.7109375" style="283" customWidth="1"/>
    <col min="3078" max="3078" width="11.5703125" style="283" bestFit="1" customWidth="1"/>
    <col min="3079" max="3079" width="15" style="283" customWidth="1"/>
    <col min="3080" max="3080" width="10.140625" style="283" bestFit="1" customWidth="1"/>
    <col min="3081" max="3081" width="15.28515625" style="283" customWidth="1"/>
    <col min="3082" max="3083" width="11.5703125" style="283" bestFit="1" customWidth="1"/>
    <col min="3084" max="3325" width="9.140625" style="283"/>
    <col min="3326" max="3326" width="14.5703125" style="283" customWidth="1"/>
    <col min="3327" max="3327" width="57.140625" style="283" customWidth="1"/>
    <col min="3328" max="3328" width="7.140625" style="283" customWidth="1"/>
    <col min="3329" max="3329" width="10.7109375" style="283" customWidth="1"/>
    <col min="3330" max="3330" width="13" style="283" customWidth="1"/>
    <col min="3331" max="3331" width="15.5703125" style="283" customWidth="1"/>
    <col min="3332" max="3332" width="9.5703125" style="283" bestFit="1" customWidth="1"/>
    <col min="3333" max="3333" width="12.7109375" style="283" customWidth="1"/>
    <col min="3334" max="3334" width="11.5703125" style="283" bestFit="1" customWidth="1"/>
    <col min="3335" max="3335" width="15" style="283" customWidth="1"/>
    <col min="3336" max="3336" width="10.140625" style="283" bestFit="1" customWidth="1"/>
    <col min="3337" max="3337" width="15.28515625" style="283" customWidth="1"/>
    <col min="3338" max="3339" width="11.5703125" style="283" bestFit="1" customWidth="1"/>
    <col min="3340" max="3581" width="9.140625" style="283"/>
    <col min="3582" max="3582" width="14.5703125" style="283" customWidth="1"/>
    <col min="3583" max="3583" width="57.140625" style="283" customWidth="1"/>
    <col min="3584" max="3584" width="7.140625" style="283" customWidth="1"/>
    <col min="3585" max="3585" width="10.7109375" style="283" customWidth="1"/>
    <col min="3586" max="3586" width="13" style="283" customWidth="1"/>
    <col min="3587" max="3587" width="15.5703125" style="283" customWidth="1"/>
    <col min="3588" max="3588" width="9.5703125" style="283" bestFit="1" customWidth="1"/>
    <col min="3589" max="3589" width="12.7109375" style="283" customWidth="1"/>
    <col min="3590" max="3590" width="11.5703125" style="283" bestFit="1" customWidth="1"/>
    <col min="3591" max="3591" width="15" style="283" customWidth="1"/>
    <col min="3592" max="3592" width="10.140625" style="283" bestFit="1" customWidth="1"/>
    <col min="3593" max="3593" width="15.28515625" style="283" customWidth="1"/>
    <col min="3594" max="3595" width="11.5703125" style="283" bestFit="1" customWidth="1"/>
    <col min="3596" max="3837" width="9.140625" style="283"/>
    <col min="3838" max="3838" width="14.5703125" style="283" customWidth="1"/>
    <col min="3839" max="3839" width="57.140625" style="283" customWidth="1"/>
    <col min="3840" max="3840" width="7.140625" style="283" customWidth="1"/>
    <col min="3841" max="3841" width="10.7109375" style="283" customWidth="1"/>
    <col min="3842" max="3842" width="13" style="283" customWidth="1"/>
    <col min="3843" max="3843" width="15.5703125" style="283" customWidth="1"/>
    <col min="3844" max="3844" width="9.5703125" style="283" bestFit="1" customWidth="1"/>
    <col min="3845" max="3845" width="12.7109375" style="283" customWidth="1"/>
    <col min="3846" max="3846" width="11.5703125" style="283" bestFit="1" customWidth="1"/>
    <col min="3847" max="3847" width="15" style="283" customWidth="1"/>
    <col min="3848" max="3848" width="10.140625" style="283" bestFit="1" customWidth="1"/>
    <col min="3849" max="3849" width="15.28515625" style="283" customWidth="1"/>
    <col min="3850" max="3851" width="11.5703125" style="283" bestFit="1" customWidth="1"/>
    <col min="3852" max="4093" width="9.140625" style="283"/>
    <col min="4094" max="4094" width="14.5703125" style="283" customWidth="1"/>
    <col min="4095" max="4095" width="57.140625" style="283" customWidth="1"/>
    <col min="4096" max="4096" width="7.140625" style="283" customWidth="1"/>
    <col min="4097" max="4097" width="10.7109375" style="283" customWidth="1"/>
    <col min="4098" max="4098" width="13" style="283" customWidth="1"/>
    <col min="4099" max="4099" width="15.5703125" style="283" customWidth="1"/>
    <col min="4100" max="4100" width="9.5703125" style="283" bestFit="1" customWidth="1"/>
    <col min="4101" max="4101" width="12.7109375" style="283" customWidth="1"/>
    <col min="4102" max="4102" width="11.5703125" style="283" bestFit="1" customWidth="1"/>
    <col min="4103" max="4103" width="15" style="283" customWidth="1"/>
    <col min="4104" max="4104" width="10.140625" style="283" bestFit="1" customWidth="1"/>
    <col min="4105" max="4105" width="15.28515625" style="283" customWidth="1"/>
    <col min="4106" max="4107" width="11.5703125" style="283" bestFit="1" customWidth="1"/>
    <col min="4108" max="4349" width="9.140625" style="283"/>
    <col min="4350" max="4350" width="14.5703125" style="283" customWidth="1"/>
    <col min="4351" max="4351" width="57.140625" style="283" customWidth="1"/>
    <col min="4352" max="4352" width="7.140625" style="283" customWidth="1"/>
    <col min="4353" max="4353" width="10.7109375" style="283" customWidth="1"/>
    <col min="4354" max="4354" width="13" style="283" customWidth="1"/>
    <col min="4355" max="4355" width="15.5703125" style="283" customWidth="1"/>
    <col min="4356" max="4356" width="9.5703125" style="283" bestFit="1" customWidth="1"/>
    <col min="4357" max="4357" width="12.7109375" style="283" customWidth="1"/>
    <col min="4358" max="4358" width="11.5703125" style="283" bestFit="1" customWidth="1"/>
    <col min="4359" max="4359" width="15" style="283" customWidth="1"/>
    <col min="4360" max="4360" width="10.140625" style="283" bestFit="1" customWidth="1"/>
    <col min="4361" max="4361" width="15.28515625" style="283" customWidth="1"/>
    <col min="4362" max="4363" width="11.5703125" style="283" bestFit="1" customWidth="1"/>
    <col min="4364" max="4605" width="9.140625" style="283"/>
    <col min="4606" max="4606" width="14.5703125" style="283" customWidth="1"/>
    <col min="4607" max="4607" width="57.140625" style="283" customWidth="1"/>
    <col min="4608" max="4608" width="7.140625" style="283" customWidth="1"/>
    <col min="4609" max="4609" width="10.7109375" style="283" customWidth="1"/>
    <col min="4610" max="4610" width="13" style="283" customWidth="1"/>
    <col min="4611" max="4611" width="15.5703125" style="283" customWidth="1"/>
    <col min="4612" max="4612" width="9.5703125" style="283" bestFit="1" customWidth="1"/>
    <col min="4613" max="4613" width="12.7109375" style="283" customWidth="1"/>
    <col min="4614" max="4614" width="11.5703125" style="283" bestFit="1" customWidth="1"/>
    <col min="4615" max="4615" width="15" style="283" customWidth="1"/>
    <col min="4616" max="4616" width="10.140625" style="283" bestFit="1" customWidth="1"/>
    <col min="4617" max="4617" width="15.28515625" style="283" customWidth="1"/>
    <col min="4618" max="4619" width="11.5703125" style="283" bestFit="1" customWidth="1"/>
    <col min="4620" max="4861" width="9.140625" style="283"/>
    <col min="4862" max="4862" width="14.5703125" style="283" customWidth="1"/>
    <col min="4863" max="4863" width="57.140625" style="283" customWidth="1"/>
    <col min="4864" max="4864" width="7.140625" style="283" customWidth="1"/>
    <col min="4865" max="4865" width="10.7109375" style="283" customWidth="1"/>
    <col min="4866" max="4866" width="13" style="283" customWidth="1"/>
    <col min="4867" max="4867" width="15.5703125" style="283" customWidth="1"/>
    <col min="4868" max="4868" width="9.5703125" style="283" bestFit="1" customWidth="1"/>
    <col min="4869" max="4869" width="12.7109375" style="283" customWidth="1"/>
    <col min="4870" max="4870" width="11.5703125" style="283" bestFit="1" customWidth="1"/>
    <col min="4871" max="4871" width="15" style="283" customWidth="1"/>
    <col min="4872" max="4872" width="10.140625" style="283" bestFit="1" customWidth="1"/>
    <col min="4873" max="4873" width="15.28515625" style="283" customWidth="1"/>
    <col min="4874" max="4875" width="11.5703125" style="283" bestFit="1" customWidth="1"/>
    <col min="4876" max="5117" width="9.140625" style="283"/>
    <col min="5118" max="5118" width="14.5703125" style="283" customWidth="1"/>
    <col min="5119" max="5119" width="57.140625" style="283" customWidth="1"/>
    <col min="5120" max="5120" width="7.140625" style="283" customWidth="1"/>
    <col min="5121" max="5121" width="10.7109375" style="283" customWidth="1"/>
    <col min="5122" max="5122" width="13" style="283" customWidth="1"/>
    <col min="5123" max="5123" width="15.5703125" style="283" customWidth="1"/>
    <col min="5124" max="5124" width="9.5703125" style="283" bestFit="1" customWidth="1"/>
    <col min="5125" max="5125" width="12.7109375" style="283" customWidth="1"/>
    <col min="5126" max="5126" width="11.5703125" style="283" bestFit="1" customWidth="1"/>
    <col min="5127" max="5127" width="15" style="283" customWidth="1"/>
    <col min="5128" max="5128" width="10.140625" style="283" bestFit="1" customWidth="1"/>
    <col min="5129" max="5129" width="15.28515625" style="283" customWidth="1"/>
    <col min="5130" max="5131" width="11.5703125" style="283" bestFit="1" customWidth="1"/>
    <col min="5132" max="5373" width="9.140625" style="283"/>
    <col min="5374" max="5374" width="14.5703125" style="283" customWidth="1"/>
    <col min="5375" max="5375" width="57.140625" style="283" customWidth="1"/>
    <col min="5376" max="5376" width="7.140625" style="283" customWidth="1"/>
    <col min="5377" max="5377" width="10.7109375" style="283" customWidth="1"/>
    <col min="5378" max="5378" width="13" style="283" customWidth="1"/>
    <col min="5379" max="5379" width="15.5703125" style="283" customWidth="1"/>
    <col min="5380" max="5380" width="9.5703125" style="283" bestFit="1" customWidth="1"/>
    <col min="5381" max="5381" width="12.7109375" style="283" customWidth="1"/>
    <col min="5382" max="5382" width="11.5703125" style="283" bestFit="1" customWidth="1"/>
    <col min="5383" max="5383" width="15" style="283" customWidth="1"/>
    <col min="5384" max="5384" width="10.140625" style="283" bestFit="1" customWidth="1"/>
    <col min="5385" max="5385" width="15.28515625" style="283" customWidth="1"/>
    <col min="5386" max="5387" width="11.5703125" style="283" bestFit="1" customWidth="1"/>
    <col min="5388" max="5629" width="9.140625" style="283"/>
    <col min="5630" max="5630" width="14.5703125" style="283" customWidth="1"/>
    <col min="5631" max="5631" width="57.140625" style="283" customWidth="1"/>
    <col min="5632" max="5632" width="7.140625" style="283" customWidth="1"/>
    <col min="5633" max="5633" width="10.7109375" style="283" customWidth="1"/>
    <col min="5634" max="5634" width="13" style="283" customWidth="1"/>
    <col min="5635" max="5635" width="15.5703125" style="283" customWidth="1"/>
    <col min="5636" max="5636" width="9.5703125" style="283" bestFit="1" customWidth="1"/>
    <col min="5637" max="5637" width="12.7109375" style="283" customWidth="1"/>
    <col min="5638" max="5638" width="11.5703125" style="283" bestFit="1" customWidth="1"/>
    <col min="5639" max="5639" width="15" style="283" customWidth="1"/>
    <col min="5640" max="5640" width="10.140625" style="283" bestFit="1" customWidth="1"/>
    <col min="5641" max="5641" width="15.28515625" style="283" customWidth="1"/>
    <col min="5642" max="5643" width="11.5703125" style="283" bestFit="1" customWidth="1"/>
    <col min="5644" max="5885" width="9.140625" style="283"/>
    <col min="5886" max="5886" width="14.5703125" style="283" customWidth="1"/>
    <col min="5887" max="5887" width="57.140625" style="283" customWidth="1"/>
    <col min="5888" max="5888" width="7.140625" style="283" customWidth="1"/>
    <col min="5889" max="5889" width="10.7109375" style="283" customWidth="1"/>
    <col min="5890" max="5890" width="13" style="283" customWidth="1"/>
    <col min="5891" max="5891" width="15.5703125" style="283" customWidth="1"/>
    <col min="5892" max="5892" width="9.5703125" style="283" bestFit="1" customWidth="1"/>
    <col min="5893" max="5893" width="12.7109375" style="283" customWidth="1"/>
    <col min="5894" max="5894" width="11.5703125" style="283" bestFit="1" customWidth="1"/>
    <col min="5895" max="5895" width="15" style="283" customWidth="1"/>
    <col min="5896" max="5896" width="10.140625" style="283" bestFit="1" customWidth="1"/>
    <col min="5897" max="5897" width="15.28515625" style="283" customWidth="1"/>
    <col min="5898" max="5899" width="11.5703125" style="283" bestFit="1" customWidth="1"/>
    <col min="5900" max="6141" width="9.140625" style="283"/>
    <col min="6142" max="6142" width="14.5703125" style="283" customWidth="1"/>
    <col min="6143" max="6143" width="57.140625" style="283" customWidth="1"/>
    <col min="6144" max="6144" width="7.140625" style="283" customWidth="1"/>
    <col min="6145" max="6145" width="10.7109375" style="283" customWidth="1"/>
    <col min="6146" max="6146" width="13" style="283" customWidth="1"/>
    <col min="6147" max="6147" width="15.5703125" style="283" customWidth="1"/>
    <col min="6148" max="6148" width="9.5703125" style="283" bestFit="1" customWidth="1"/>
    <col min="6149" max="6149" width="12.7109375" style="283" customWidth="1"/>
    <col min="6150" max="6150" width="11.5703125" style="283" bestFit="1" customWidth="1"/>
    <col min="6151" max="6151" width="15" style="283" customWidth="1"/>
    <col min="6152" max="6152" width="10.140625" style="283" bestFit="1" customWidth="1"/>
    <col min="6153" max="6153" width="15.28515625" style="283" customWidth="1"/>
    <col min="6154" max="6155" width="11.5703125" style="283" bestFit="1" customWidth="1"/>
    <col min="6156" max="6397" width="9.140625" style="283"/>
    <col min="6398" max="6398" width="14.5703125" style="283" customWidth="1"/>
    <col min="6399" max="6399" width="57.140625" style="283" customWidth="1"/>
    <col min="6400" max="6400" width="7.140625" style="283" customWidth="1"/>
    <col min="6401" max="6401" width="10.7109375" style="283" customWidth="1"/>
    <col min="6402" max="6402" width="13" style="283" customWidth="1"/>
    <col min="6403" max="6403" width="15.5703125" style="283" customWidth="1"/>
    <col min="6404" max="6404" width="9.5703125" style="283" bestFit="1" customWidth="1"/>
    <col min="6405" max="6405" width="12.7109375" style="283" customWidth="1"/>
    <col min="6406" max="6406" width="11.5703125" style="283" bestFit="1" customWidth="1"/>
    <col min="6407" max="6407" width="15" style="283" customWidth="1"/>
    <col min="6408" max="6408" width="10.140625" style="283" bestFit="1" customWidth="1"/>
    <col min="6409" max="6409" width="15.28515625" style="283" customWidth="1"/>
    <col min="6410" max="6411" width="11.5703125" style="283" bestFit="1" customWidth="1"/>
    <col min="6412" max="6653" width="9.140625" style="283"/>
    <col min="6654" max="6654" width="14.5703125" style="283" customWidth="1"/>
    <col min="6655" max="6655" width="57.140625" style="283" customWidth="1"/>
    <col min="6656" max="6656" width="7.140625" style="283" customWidth="1"/>
    <col min="6657" max="6657" width="10.7109375" style="283" customWidth="1"/>
    <col min="6658" max="6658" width="13" style="283" customWidth="1"/>
    <col min="6659" max="6659" width="15.5703125" style="283" customWidth="1"/>
    <col min="6660" max="6660" width="9.5703125" style="283" bestFit="1" customWidth="1"/>
    <col min="6661" max="6661" width="12.7109375" style="283" customWidth="1"/>
    <col min="6662" max="6662" width="11.5703125" style="283" bestFit="1" customWidth="1"/>
    <col min="6663" max="6663" width="15" style="283" customWidth="1"/>
    <col min="6664" max="6664" width="10.140625" style="283" bestFit="1" customWidth="1"/>
    <col min="6665" max="6665" width="15.28515625" style="283" customWidth="1"/>
    <col min="6666" max="6667" width="11.5703125" style="283" bestFit="1" customWidth="1"/>
    <col min="6668" max="6909" width="9.140625" style="283"/>
    <col min="6910" max="6910" width="14.5703125" style="283" customWidth="1"/>
    <col min="6911" max="6911" width="57.140625" style="283" customWidth="1"/>
    <col min="6912" max="6912" width="7.140625" style="283" customWidth="1"/>
    <col min="6913" max="6913" width="10.7109375" style="283" customWidth="1"/>
    <col min="6914" max="6914" width="13" style="283" customWidth="1"/>
    <col min="6915" max="6915" width="15.5703125" style="283" customWidth="1"/>
    <col min="6916" max="6916" width="9.5703125" style="283" bestFit="1" customWidth="1"/>
    <col min="6917" max="6917" width="12.7109375" style="283" customWidth="1"/>
    <col min="6918" max="6918" width="11.5703125" style="283" bestFit="1" customWidth="1"/>
    <col min="6919" max="6919" width="15" style="283" customWidth="1"/>
    <col min="6920" max="6920" width="10.140625" style="283" bestFit="1" customWidth="1"/>
    <col min="6921" max="6921" width="15.28515625" style="283" customWidth="1"/>
    <col min="6922" max="6923" width="11.5703125" style="283" bestFit="1" customWidth="1"/>
    <col min="6924" max="7165" width="9.140625" style="283"/>
    <col min="7166" max="7166" width="14.5703125" style="283" customWidth="1"/>
    <col min="7167" max="7167" width="57.140625" style="283" customWidth="1"/>
    <col min="7168" max="7168" width="7.140625" style="283" customWidth="1"/>
    <col min="7169" max="7169" width="10.7109375" style="283" customWidth="1"/>
    <col min="7170" max="7170" width="13" style="283" customWidth="1"/>
    <col min="7171" max="7171" width="15.5703125" style="283" customWidth="1"/>
    <col min="7172" max="7172" width="9.5703125" style="283" bestFit="1" customWidth="1"/>
    <col min="7173" max="7173" width="12.7109375" style="283" customWidth="1"/>
    <col min="7174" max="7174" width="11.5703125" style="283" bestFit="1" customWidth="1"/>
    <col min="7175" max="7175" width="15" style="283" customWidth="1"/>
    <col min="7176" max="7176" width="10.140625" style="283" bestFit="1" customWidth="1"/>
    <col min="7177" max="7177" width="15.28515625" style="283" customWidth="1"/>
    <col min="7178" max="7179" width="11.5703125" style="283" bestFit="1" customWidth="1"/>
    <col min="7180" max="7421" width="9.140625" style="283"/>
    <col min="7422" max="7422" width="14.5703125" style="283" customWidth="1"/>
    <col min="7423" max="7423" width="57.140625" style="283" customWidth="1"/>
    <col min="7424" max="7424" width="7.140625" style="283" customWidth="1"/>
    <col min="7425" max="7425" width="10.7109375" style="283" customWidth="1"/>
    <col min="7426" max="7426" width="13" style="283" customWidth="1"/>
    <col min="7427" max="7427" width="15.5703125" style="283" customWidth="1"/>
    <col min="7428" max="7428" width="9.5703125" style="283" bestFit="1" customWidth="1"/>
    <col min="7429" max="7429" width="12.7109375" style="283" customWidth="1"/>
    <col min="7430" max="7430" width="11.5703125" style="283" bestFit="1" customWidth="1"/>
    <col min="7431" max="7431" width="15" style="283" customWidth="1"/>
    <col min="7432" max="7432" width="10.140625" style="283" bestFit="1" customWidth="1"/>
    <col min="7433" max="7433" width="15.28515625" style="283" customWidth="1"/>
    <col min="7434" max="7435" width="11.5703125" style="283" bestFit="1" customWidth="1"/>
    <col min="7436" max="7677" width="9.140625" style="283"/>
    <col min="7678" max="7678" width="14.5703125" style="283" customWidth="1"/>
    <col min="7679" max="7679" width="57.140625" style="283" customWidth="1"/>
    <col min="7680" max="7680" width="7.140625" style="283" customWidth="1"/>
    <col min="7681" max="7681" width="10.7109375" style="283" customWidth="1"/>
    <col min="7682" max="7682" width="13" style="283" customWidth="1"/>
    <col min="7683" max="7683" width="15.5703125" style="283" customWidth="1"/>
    <col min="7684" max="7684" width="9.5703125" style="283" bestFit="1" customWidth="1"/>
    <col min="7685" max="7685" width="12.7109375" style="283" customWidth="1"/>
    <col min="7686" max="7686" width="11.5703125" style="283" bestFit="1" customWidth="1"/>
    <col min="7687" max="7687" width="15" style="283" customWidth="1"/>
    <col min="7688" max="7688" width="10.140625" style="283" bestFit="1" customWidth="1"/>
    <col min="7689" max="7689" width="15.28515625" style="283" customWidth="1"/>
    <col min="7690" max="7691" width="11.5703125" style="283" bestFit="1" customWidth="1"/>
    <col min="7692" max="7933" width="9.140625" style="283"/>
    <col min="7934" max="7934" width="14.5703125" style="283" customWidth="1"/>
    <col min="7935" max="7935" width="57.140625" style="283" customWidth="1"/>
    <col min="7936" max="7936" width="7.140625" style="283" customWidth="1"/>
    <col min="7937" max="7937" width="10.7109375" style="283" customWidth="1"/>
    <col min="7938" max="7938" width="13" style="283" customWidth="1"/>
    <col min="7939" max="7939" width="15.5703125" style="283" customWidth="1"/>
    <col min="7940" max="7940" width="9.5703125" style="283" bestFit="1" customWidth="1"/>
    <col min="7941" max="7941" width="12.7109375" style="283" customWidth="1"/>
    <col min="7942" max="7942" width="11.5703125" style="283" bestFit="1" customWidth="1"/>
    <col min="7943" max="7943" width="15" style="283" customWidth="1"/>
    <col min="7944" max="7944" width="10.140625" style="283" bestFit="1" customWidth="1"/>
    <col min="7945" max="7945" width="15.28515625" style="283" customWidth="1"/>
    <col min="7946" max="7947" width="11.5703125" style="283" bestFit="1" customWidth="1"/>
    <col min="7948" max="8189" width="9.140625" style="283"/>
    <col min="8190" max="8190" width="14.5703125" style="283" customWidth="1"/>
    <col min="8191" max="8191" width="57.140625" style="283" customWidth="1"/>
    <col min="8192" max="8192" width="7.140625" style="283" customWidth="1"/>
    <col min="8193" max="8193" width="10.7109375" style="283" customWidth="1"/>
    <col min="8194" max="8194" width="13" style="283" customWidth="1"/>
    <col min="8195" max="8195" width="15.5703125" style="283" customWidth="1"/>
    <col min="8196" max="8196" width="9.5703125" style="283" bestFit="1" customWidth="1"/>
    <col min="8197" max="8197" width="12.7109375" style="283" customWidth="1"/>
    <col min="8198" max="8198" width="11.5703125" style="283" bestFit="1" customWidth="1"/>
    <col min="8199" max="8199" width="15" style="283" customWidth="1"/>
    <col min="8200" max="8200" width="10.140625" style="283" bestFit="1" customWidth="1"/>
    <col min="8201" max="8201" width="15.28515625" style="283" customWidth="1"/>
    <col min="8202" max="8203" width="11.5703125" style="283" bestFit="1" customWidth="1"/>
    <col min="8204" max="8445" width="9.140625" style="283"/>
    <col min="8446" max="8446" width="14.5703125" style="283" customWidth="1"/>
    <col min="8447" max="8447" width="57.140625" style="283" customWidth="1"/>
    <col min="8448" max="8448" width="7.140625" style="283" customWidth="1"/>
    <col min="8449" max="8449" width="10.7109375" style="283" customWidth="1"/>
    <col min="8450" max="8450" width="13" style="283" customWidth="1"/>
    <col min="8451" max="8451" width="15.5703125" style="283" customWidth="1"/>
    <col min="8452" max="8452" width="9.5703125" style="283" bestFit="1" customWidth="1"/>
    <col min="8453" max="8453" width="12.7109375" style="283" customWidth="1"/>
    <col min="8454" max="8454" width="11.5703125" style="283" bestFit="1" customWidth="1"/>
    <col min="8455" max="8455" width="15" style="283" customWidth="1"/>
    <col min="8456" max="8456" width="10.140625" style="283" bestFit="1" customWidth="1"/>
    <col min="8457" max="8457" width="15.28515625" style="283" customWidth="1"/>
    <col min="8458" max="8459" width="11.5703125" style="283" bestFit="1" customWidth="1"/>
    <col min="8460" max="8701" width="9.140625" style="283"/>
    <col min="8702" max="8702" width="14.5703125" style="283" customWidth="1"/>
    <col min="8703" max="8703" width="57.140625" style="283" customWidth="1"/>
    <col min="8704" max="8704" width="7.140625" style="283" customWidth="1"/>
    <col min="8705" max="8705" width="10.7109375" style="283" customWidth="1"/>
    <col min="8706" max="8706" width="13" style="283" customWidth="1"/>
    <col min="8707" max="8707" width="15.5703125" style="283" customWidth="1"/>
    <col min="8708" max="8708" width="9.5703125" style="283" bestFit="1" customWidth="1"/>
    <col min="8709" max="8709" width="12.7109375" style="283" customWidth="1"/>
    <col min="8710" max="8710" width="11.5703125" style="283" bestFit="1" customWidth="1"/>
    <col min="8711" max="8711" width="15" style="283" customWidth="1"/>
    <col min="8712" max="8712" width="10.140625" style="283" bestFit="1" customWidth="1"/>
    <col min="8713" max="8713" width="15.28515625" style="283" customWidth="1"/>
    <col min="8714" max="8715" width="11.5703125" style="283" bestFit="1" customWidth="1"/>
    <col min="8716" max="8957" width="9.140625" style="283"/>
    <col min="8958" max="8958" width="14.5703125" style="283" customWidth="1"/>
    <col min="8959" max="8959" width="57.140625" style="283" customWidth="1"/>
    <col min="8960" max="8960" width="7.140625" style="283" customWidth="1"/>
    <col min="8961" max="8961" width="10.7109375" style="283" customWidth="1"/>
    <col min="8962" max="8962" width="13" style="283" customWidth="1"/>
    <col min="8963" max="8963" width="15.5703125" style="283" customWidth="1"/>
    <col min="8964" max="8964" width="9.5703125" style="283" bestFit="1" customWidth="1"/>
    <col min="8965" max="8965" width="12.7109375" style="283" customWidth="1"/>
    <col min="8966" max="8966" width="11.5703125" style="283" bestFit="1" customWidth="1"/>
    <col min="8967" max="8967" width="15" style="283" customWidth="1"/>
    <col min="8968" max="8968" width="10.140625" style="283" bestFit="1" customWidth="1"/>
    <col min="8969" max="8969" width="15.28515625" style="283" customWidth="1"/>
    <col min="8970" max="8971" width="11.5703125" style="283" bestFit="1" customWidth="1"/>
    <col min="8972" max="9213" width="9.140625" style="283"/>
    <col min="9214" max="9214" width="14.5703125" style="283" customWidth="1"/>
    <col min="9215" max="9215" width="57.140625" style="283" customWidth="1"/>
    <col min="9216" max="9216" width="7.140625" style="283" customWidth="1"/>
    <col min="9217" max="9217" width="10.7109375" style="283" customWidth="1"/>
    <col min="9218" max="9218" width="13" style="283" customWidth="1"/>
    <col min="9219" max="9219" width="15.5703125" style="283" customWidth="1"/>
    <col min="9220" max="9220" width="9.5703125" style="283" bestFit="1" customWidth="1"/>
    <col min="9221" max="9221" width="12.7109375" style="283" customWidth="1"/>
    <col min="9222" max="9222" width="11.5703125" style="283" bestFit="1" customWidth="1"/>
    <col min="9223" max="9223" width="15" style="283" customWidth="1"/>
    <col min="9224" max="9224" width="10.140625" style="283" bestFit="1" customWidth="1"/>
    <col min="9225" max="9225" width="15.28515625" style="283" customWidth="1"/>
    <col min="9226" max="9227" width="11.5703125" style="283" bestFit="1" customWidth="1"/>
    <col min="9228" max="9469" width="9.140625" style="283"/>
    <col min="9470" max="9470" width="14.5703125" style="283" customWidth="1"/>
    <col min="9471" max="9471" width="57.140625" style="283" customWidth="1"/>
    <col min="9472" max="9472" width="7.140625" style="283" customWidth="1"/>
    <col min="9473" max="9473" width="10.7109375" style="283" customWidth="1"/>
    <col min="9474" max="9474" width="13" style="283" customWidth="1"/>
    <col min="9475" max="9475" width="15.5703125" style="283" customWidth="1"/>
    <col min="9476" max="9476" width="9.5703125" style="283" bestFit="1" customWidth="1"/>
    <col min="9477" max="9477" width="12.7109375" style="283" customWidth="1"/>
    <col min="9478" max="9478" width="11.5703125" style="283" bestFit="1" customWidth="1"/>
    <col min="9479" max="9479" width="15" style="283" customWidth="1"/>
    <col min="9480" max="9480" width="10.140625" style="283" bestFit="1" customWidth="1"/>
    <col min="9481" max="9481" width="15.28515625" style="283" customWidth="1"/>
    <col min="9482" max="9483" width="11.5703125" style="283" bestFit="1" customWidth="1"/>
    <col min="9484" max="9725" width="9.140625" style="283"/>
    <col min="9726" max="9726" width="14.5703125" style="283" customWidth="1"/>
    <col min="9727" max="9727" width="57.140625" style="283" customWidth="1"/>
    <col min="9728" max="9728" width="7.140625" style="283" customWidth="1"/>
    <col min="9729" max="9729" width="10.7109375" style="283" customWidth="1"/>
    <col min="9730" max="9730" width="13" style="283" customWidth="1"/>
    <col min="9731" max="9731" width="15.5703125" style="283" customWidth="1"/>
    <col min="9732" max="9732" width="9.5703125" style="283" bestFit="1" customWidth="1"/>
    <col min="9733" max="9733" width="12.7109375" style="283" customWidth="1"/>
    <col min="9734" max="9734" width="11.5703125" style="283" bestFit="1" customWidth="1"/>
    <col min="9735" max="9735" width="15" style="283" customWidth="1"/>
    <col min="9736" max="9736" width="10.140625" style="283" bestFit="1" customWidth="1"/>
    <col min="9737" max="9737" width="15.28515625" style="283" customWidth="1"/>
    <col min="9738" max="9739" width="11.5703125" style="283" bestFit="1" customWidth="1"/>
    <col min="9740" max="9981" width="9.140625" style="283"/>
    <col min="9982" max="9982" width="14.5703125" style="283" customWidth="1"/>
    <col min="9983" max="9983" width="57.140625" style="283" customWidth="1"/>
    <col min="9984" max="9984" width="7.140625" style="283" customWidth="1"/>
    <col min="9985" max="9985" width="10.7109375" style="283" customWidth="1"/>
    <col min="9986" max="9986" width="13" style="283" customWidth="1"/>
    <col min="9987" max="9987" width="15.5703125" style="283" customWidth="1"/>
    <col min="9988" max="9988" width="9.5703125" style="283" bestFit="1" customWidth="1"/>
    <col min="9989" max="9989" width="12.7109375" style="283" customWidth="1"/>
    <col min="9990" max="9990" width="11.5703125" style="283" bestFit="1" customWidth="1"/>
    <col min="9991" max="9991" width="15" style="283" customWidth="1"/>
    <col min="9992" max="9992" width="10.140625" style="283" bestFit="1" customWidth="1"/>
    <col min="9993" max="9993" width="15.28515625" style="283" customWidth="1"/>
    <col min="9994" max="9995" width="11.5703125" style="283" bestFit="1" customWidth="1"/>
    <col min="9996" max="10237" width="9.140625" style="283"/>
    <col min="10238" max="10238" width="14.5703125" style="283" customWidth="1"/>
    <col min="10239" max="10239" width="57.140625" style="283" customWidth="1"/>
    <col min="10240" max="10240" width="7.140625" style="283" customWidth="1"/>
    <col min="10241" max="10241" width="10.7109375" style="283" customWidth="1"/>
    <col min="10242" max="10242" width="13" style="283" customWidth="1"/>
    <col min="10243" max="10243" width="15.5703125" style="283" customWidth="1"/>
    <col min="10244" max="10244" width="9.5703125" style="283" bestFit="1" customWidth="1"/>
    <col min="10245" max="10245" width="12.7109375" style="283" customWidth="1"/>
    <col min="10246" max="10246" width="11.5703125" style="283" bestFit="1" customWidth="1"/>
    <col min="10247" max="10247" width="15" style="283" customWidth="1"/>
    <col min="10248" max="10248" width="10.140625" style="283" bestFit="1" customWidth="1"/>
    <col min="10249" max="10249" width="15.28515625" style="283" customWidth="1"/>
    <col min="10250" max="10251" width="11.5703125" style="283" bestFit="1" customWidth="1"/>
    <col min="10252" max="10493" width="9.140625" style="283"/>
    <col min="10494" max="10494" width="14.5703125" style="283" customWidth="1"/>
    <col min="10495" max="10495" width="57.140625" style="283" customWidth="1"/>
    <col min="10496" max="10496" width="7.140625" style="283" customWidth="1"/>
    <col min="10497" max="10497" width="10.7109375" style="283" customWidth="1"/>
    <col min="10498" max="10498" width="13" style="283" customWidth="1"/>
    <col min="10499" max="10499" width="15.5703125" style="283" customWidth="1"/>
    <col min="10500" max="10500" width="9.5703125" style="283" bestFit="1" customWidth="1"/>
    <col min="10501" max="10501" width="12.7109375" style="283" customWidth="1"/>
    <col min="10502" max="10502" width="11.5703125" style="283" bestFit="1" customWidth="1"/>
    <col min="10503" max="10503" width="15" style="283" customWidth="1"/>
    <col min="10504" max="10504" width="10.140625" style="283" bestFit="1" customWidth="1"/>
    <col min="10505" max="10505" width="15.28515625" style="283" customWidth="1"/>
    <col min="10506" max="10507" width="11.5703125" style="283" bestFit="1" customWidth="1"/>
    <col min="10508" max="10749" width="9.140625" style="283"/>
    <col min="10750" max="10750" width="14.5703125" style="283" customWidth="1"/>
    <col min="10751" max="10751" width="57.140625" style="283" customWidth="1"/>
    <col min="10752" max="10752" width="7.140625" style="283" customWidth="1"/>
    <col min="10753" max="10753" width="10.7109375" style="283" customWidth="1"/>
    <col min="10754" max="10754" width="13" style="283" customWidth="1"/>
    <col min="10755" max="10755" width="15.5703125" style="283" customWidth="1"/>
    <col min="10756" max="10756" width="9.5703125" style="283" bestFit="1" customWidth="1"/>
    <col min="10757" max="10757" width="12.7109375" style="283" customWidth="1"/>
    <col min="10758" max="10758" width="11.5703125" style="283" bestFit="1" customWidth="1"/>
    <col min="10759" max="10759" width="15" style="283" customWidth="1"/>
    <col min="10760" max="10760" width="10.140625" style="283" bestFit="1" customWidth="1"/>
    <col min="10761" max="10761" width="15.28515625" style="283" customWidth="1"/>
    <col min="10762" max="10763" width="11.5703125" style="283" bestFit="1" customWidth="1"/>
    <col min="10764" max="11005" width="9.140625" style="283"/>
    <col min="11006" max="11006" width="14.5703125" style="283" customWidth="1"/>
    <col min="11007" max="11007" width="57.140625" style="283" customWidth="1"/>
    <col min="11008" max="11008" width="7.140625" style="283" customWidth="1"/>
    <col min="11009" max="11009" width="10.7109375" style="283" customWidth="1"/>
    <col min="11010" max="11010" width="13" style="283" customWidth="1"/>
    <col min="11011" max="11011" width="15.5703125" style="283" customWidth="1"/>
    <col min="11012" max="11012" width="9.5703125" style="283" bestFit="1" customWidth="1"/>
    <col min="11013" max="11013" width="12.7109375" style="283" customWidth="1"/>
    <col min="11014" max="11014" width="11.5703125" style="283" bestFit="1" customWidth="1"/>
    <col min="11015" max="11015" width="15" style="283" customWidth="1"/>
    <col min="11016" max="11016" width="10.140625" style="283" bestFit="1" customWidth="1"/>
    <col min="11017" max="11017" width="15.28515625" style="283" customWidth="1"/>
    <col min="11018" max="11019" width="11.5703125" style="283" bestFit="1" customWidth="1"/>
    <col min="11020" max="11261" width="9.140625" style="283"/>
    <col min="11262" max="11262" width="14.5703125" style="283" customWidth="1"/>
    <col min="11263" max="11263" width="57.140625" style="283" customWidth="1"/>
    <col min="11264" max="11264" width="7.140625" style="283" customWidth="1"/>
    <col min="11265" max="11265" width="10.7109375" style="283" customWidth="1"/>
    <col min="11266" max="11266" width="13" style="283" customWidth="1"/>
    <col min="11267" max="11267" width="15.5703125" style="283" customWidth="1"/>
    <col min="11268" max="11268" width="9.5703125" style="283" bestFit="1" customWidth="1"/>
    <col min="11269" max="11269" width="12.7109375" style="283" customWidth="1"/>
    <col min="11270" max="11270" width="11.5703125" style="283" bestFit="1" customWidth="1"/>
    <col min="11271" max="11271" width="15" style="283" customWidth="1"/>
    <col min="11272" max="11272" width="10.140625" style="283" bestFit="1" customWidth="1"/>
    <col min="11273" max="11273" width="15.28515625" style="283" customWidth="1"/>
    <col min="11274" max="11275" width="11.5703125" style="283" bestFit="1" customWidth="1"/>
    <col min="11276" max="11517" width="9.140625" style="283"/>
    <col min="11518" max="11518" width="14.5703125" style="283" customWidth="1"/>
    <col min="11519" max="11519" width="57.140625" style="283" customWidth="1"/>
    <col min="11520" max="11520" width="7.140625" style="283" customWidth="1"/>
    <col min="11521" max="11521" width="10.7109375" style="283" customWidth="1"/>
    <col min="11522" max="11522" width="13" style="283" customWidth="1"/>
    <col min="11523" max="11523" width="15.5703125" style="283" customWidth="1"/>
    <col min="11524" max="11524" width="9.5703125" style="283" bestFit="1" customWidth="1"/>
    <col min="11525" max="11525" width="12.7109375" style="283" customWidth="1"/>
    <col min="11526" max="11526" width="11.5703125" style="283" bestFit="1" customWidth="1"/>
    <col min="11527" max="11527" width="15" style="283" customWidth="1"/>
    <col min="11528" max="11528" width="10.140625" style="283" bestFit="1" customWidth="1"/>
    <col min="11529" max="11529" width="15.28515625" style="283" customWidth="1"/>
    <col min="11530" max="11531" width="11.5703125" style="283" bestFit="1" customWidth="1"/>
    <col min="11532" max="11773" width="9.140625" style="283"/>
    <col min="11774" max="11774" width="14.5703125" style="283" customWidth="1"/>
    <col min="11775" max="11775" width="57.140625" style="283" customWidth="1"/>
    <col min="11776" max="11776" width="7.140625" style="283" customWidth="1"/>
    <col min="11777" max="11777" width="10.7109375" style="283" customWidth="1"/>
    <col min="11778" max="11778" width="13" style="283" customWidth="1"/>
    <col min="11779" max="11779" width="15.5703125" style="283" customWidth="1"/>
    <col min="11780" max="11780" width="9.5703125" style="283" bestFit="1" customWidth="1"/>
    <col min="11781" max="11781" width="12.7109375" style="283" customWidth="1"/>
    <col min="11782" max="11782" width="11.5703125" style="283" bestFit="1" customWidth="1"/>
    <col min="11783" max="11783" width="15" style="283" customWidth="1"/>
    <col min="11784" max="11784" width="10.140625" style="283" bestFit="1" customWidth="1"/>
    <col min="11785" max="11785" width="15.28515625" style="283" customWidth="1"/>
    <col min="11786" max="11787" width="11.5703125" style="283" bestFit="1" customWidth="1"/>
    <col min="11788" max="12029" width="9.140625" style="283"/>
    <col min="12030" max="12030" width="14.5703125" style="283" customWidth="1"/>
    <col min="12031" max="12031" width="57.140625" style="283" customWidth="1"/>
    <col min="12032" max="12032" width="7.140625" style="283" customWidth="1"/>
    <col min="12033" max="12033" width="10.7109375" style="283" customWidth="1"/>
    <col min="12034" max="12034" width="13" style="283" customWidth="1"/>
    <col min="12035" max="12035" width="15.5703125" style="283" customWidth="1"/>
    <col min="12036" max="12036" width="9.5703125" style="283" bestFit="1" customWidth="1"/>
    <col min="12037" max="12037" width="12.7109375" style="283" customWidth="1"/>
    <col min="12038" max="12038" width="11.5703125" style="283" bestFit="1" customWidth="1"/>
    <col min="12039" max="12039" width="15" style="283" customWidth="1"/>
    <col min="12040" max="12040" width="10.140625" style="283" bestFit="1" customWidth="1"/>
    <col min="12041" max="12041" width="15.28515625" style="283" customWidth="1"/>
    <col min="12042" max="12043" width="11.5703125" style="283" bestFit="1" customWidth="1"/>
    <col min="12044" max="12285" width="9.140625" style="283"/>
    <col min="12286" max="12286" width="14.5703125" style="283" customWidth="1"/>
    <col min="12287" max="12287" width="57.140625" style="283" customWidth="1"/>
    <col min="12288" max="12288" width="7.140625" style="283" customWidth="1"/>
    <col min="12289" max="12289" width="10.7109375" style="283" customWidth="1"/>
    <col min="12290" max="12290" width="13" style="283" customWidth="1"/>
    <col min="12291" max="12291" width="15.5703125" style="283" customWidth="1"/>
    <col min="12292" max="12292" width="9.5703125" style="283" bestFit="1" customWidth="1"/>
    <col min="12293" max="12293" width="12.7109375" style="283" customWidth="1"/>
    <col min="12294" max="12294" width="11.5703125" style="283" bestFit="1" customWidth="1"/>
    <col min="12295" max="12295" width="15" style="283" customWidth="1"/>
    <col min="12296" max="12296" width="10.140625" style="283" bestFit="1" customWidth="1"/>
    <col min="12297" max="12297" width="15.28515625" style="283" customWidth="1"/>
    <col min="12298" max="12299" width="11.5703125" style="283" bestFit="1" customWidth="1"/>
    <col min="12300" max="12541" width="9.140625" style="283"/>
    <col min="12542" max="12542" width="14.5703125" style="283" customWidth="1"/>
    <col min="12543" max="12543" width="57.140625" style="283" customWidth="1"/>
    <col min="12544" max="12544" width="7.140625" style="283" customWidth="1"/>
    <col min="12545" max="12545" width="10.7109375" style="283" customWidth="1"/>
    <col min="12546" max="12546" width="13" style="283" customWidth="1"/>
    <col min="12547" max="12547" width="15.5703125" style="283" customWidth="1"/>
    <col min="12548" max="12548" width="9.5703125" style="283" bestFit="1" customWidth="1"/>
    <col min="12549" max="12549" width="12.7109375" style="283" customWidth="1"/>
    <col min="12550" max="12550" width="11.5703125" style="283" bestFit="1" customWidth="1"/>
    <col min="12551" max="12551" width="15" style="283" customWidth="1"/>
    <col min="12552" max="12552" width="10.140625" style="283" bestFit="1" customWidth="1"/>
    <col min="12553" max="12553" width="15.28515625" style="283" customWidth="1"/>
    <col min="12554" max="12555" width="11.5703125" style="283" bestFit="1" customWidth="1"/>
    <col min="12556" max="12797" width="9.140625" style="283"/>
    <col min="12798" max="12798" width="14.5703125" style="283" customWidth="1"/>
    <col min="12799" max="12799" width="57.140625" style="283" customWidth="1"/>
    <col min="12800" max="12800" width="7.140625" style="283" customWidth="1"/>
    <col min="12801" max="12801" width="10.7109375" style="283" customWidth="1"/>
    <col min="12802" max="12802" width="13" style="283" customWidth="1"/>
    <col min="12803" max="12803" width="15.5703125" style="283" customWidth="1"/>
    <col min="12804" max="12804" width="9.5703125" style="283" bestFit="1" customWidth="1"/>
    <col min="12805" max="12805" width="12.7109375" style="283" customWidth="1"/>
    <col min="12806" max="12806" width="11.5703125" style="283" bestFit="1" customWidth="1"/>
    <col min="12807" max="12807" width="15" style="283" customWidth="1"/>
    <col min="12808" max="12808" width="10.140625" style="283" bestFit="1" customWidth="1"/>
    <col min="12809" max="12809" width="15.28515625" style="283" customWidth="1"/>
    <col min="12810" max="12811" width="11.5703125" style="283" bestFit="1" customWidth="1"/>
    <col min="12812" max="13053" width="9.140625" style="283"/>
    <col min="13054" max="13054" width="14.5703125" style="283" customWidth="1"/>
    <col min="13055" max="13055" width="57.140625" style="283" customWidth="1"/>
    <col min="13056" max="13056" width="7.140625" style="283" customWidth="1"/>
    <col min="13057" max="13057" width="10.7109375" style="283" customWidth="1"/>
    <col min="13058" max="13058" width="13" style="283" customWidth="1"/>
    <col min="13059" max="13059" width="15.5703125" style="283" customWidth="1"/>
    <col min="13060" max="13060" width="9.5703125" style="283" bestFit="1" customWidth="1"/>
    <col min="13061" max="13061" width="12.7109375" style="283" customWidth="1"/>
    <col min="13062" max="13062" width="11.5703125" style="283" bestFit="1" customWidth="1"/>
    <col min="13063" max="13063" width="15" style="283" customWidth="1"/>
    <col min="13064" max="13064" width="10.140625" style="283" bestFit="1" customWidth="1"/>
    <col min="13065" max="13065" width="15.28515625" style="283" customWidth="1"/>
    <col min="13066" max="13067" width="11.5703125" style="283" bestFit="1" customWidth="1"/>
    <col min="13068" max="13309" width="9.140625" style="283"/>
    <col min="13310" max="13310" width="14.5703125" style="283" customWidth="1"/>
    <col min="13311" max="13311" width="57.140625" style="283" customWidth="1"/>
    <col min="13312" max="13312" width="7.140625" style="283" customWidth="1"/>
    <col min="13313" max="13313" width="10.7109375" style="283" customWidth="1"/>
    <col min="13314" max="13314" width="13" style="283" customWidth="1"/>
    <col min="13315" max="13315" width="15.5703125" style="283" customWidth="1"/>
    <col min="13316" max="13316" width="9.5703125" style="283" bestFit="1" customWidth="1"/>
    <col min="13317" max="13317" width="12.7109375" style="283" customWidth="1"/>
    <col min="13318" max="13318" width="11.5703125" style="283" bestFit="1" customWidth="1"/>
    <col min="13319" max="13319" width="15" style="283" customWidth="1"/>
    <col min="13320" max="13320" width="10.140625" style="283" bestFit="1" customWidth="1"/>
    <col min="13321" max="13321" width="15.28515625" style="283" customWidth="1"/>
    <col min="13322" max="13323" width="11.5703125" style="283" bestFit="1" customWidth="1"/>
    <col min="13324" max="13565" width="9.140625" style="283"/>
    <col min="13566" max="13566" width="14.5703125" style="283" customWidth="1"/>
    <col min="13567" max="13567" width="57.140625" style="283" customWidth="1"/>
    <col min="13568" max="13568" width="7.140625" style="283" customWidth="1"/>
    <col min="13569" max="13569" width="10.7109375" style="283" customWidth="1"/>
    <col min="13570" max="13570" width="13" style="283" customWidth="1"/>
    <col min="13571" max="13571" width="15.5703125" style="283" customWidth="1"/>
    <col min="13572" max="13572" width="9.5703125" style="283" bestFit="1" customWidth="1"/>
    <col min="13573" max="13573" width="12.7109375" style="283" customWidth="1"/>
    <col min="13574" max="13574" width="11.5703125" style="283" bestFit="1" customWidth="1"/>
    <col min="13575" max="13575" width="15" style="283" customWidth="1"/>
    <col min="13576" max="13576" width="10.140625" style="283" bestFit="1" customWidth="1"/>
    <col min="13577" max="13577" width="15.28515625" style="283" customWidth="1"/>
    <col min="13578" max="13579" width="11.5703125" style="283" bestFit="1" customWidth="1"/>
    <col min="13580" max="13821" width="9.140625" style="283"/>
    <col min="13822" max="13822" width="14.5703125" style="283" customWidth="1"/>
    <col min="13823" max="13823" width="57.140625" style="283" customWidth="1"/>
    <col min="13824" max="13824" width="7.140625" style="283" customWidth="1"/>
    <col min="13825" max="13825" width="10.7109375" style="283" customWidth="1"/>
    <col min="13826" max="13826" width="13" style="283" customWidth="1"/>
    <col min="13827" max="13827" width="15.5703125" style="283" customWidth="1"/>
    <col min="13828" max="13828" width="9.5703125" style="283" bestFit="1" customWidth="1"/>
    <col min="13829" max="13829" width="12.7109375" style="283" customWidth="1"/>
    <col min="13830" max="13830" width="11.5703125" style="283" bestFit="1" customWidth="1"/>
    <col min="13831" max="13831" width="15" style="283" customWidth="1"/>
    <col min="13832" max="13832" width="10.140625" style="283" bestFit="1" customWidth="1"/>
    <col min="13833" max="13833" width="15.28515625" style="283" customWidth="1"/>
    <col min="13834" max="13835" width="11.5703125" style="283" bestFit="1" customWidth="1"/>
    <col min="13836" max="14077" width="9.140625" style="283"/>
    <col min="14078" max="14078" width="14.5703125" style="283" customWidth="1"/>
    <col min="14079" max="14079" width="57.140625" style="283" customWidth="1"/>
    <col min="14080" max="14080" width="7.140625" style="283" customWidth="1"/>
    <col min="14081" max="14081" width="10.7109375" style="283" customWidth="1"/>
    <col min="14082" max="14082" width="13" style="283" customWidth="1"/>
    <col min="14083" max="14083" width="15.5703125" style="283" customWidth="1"/>
    <col min="14084" max="14084" width="9.5703125" style="283" bestFit="1" customWidth="1"/>
    <col min="14085" max="14085" width="12.7109375" style="283" customWidth="1"/>
    <col min="14086" max="14086" width="11.5703125" style="283" bestFit="1" customWidth="1"/>
    <col min="14087" max="14087" width="15" style="283" customWidth="1"/>
    <col min="14088" max="14088" width="10.140625" style="283" bestFit="1" customWidth="1"/>
    <col min="14089" max="14089" width="15.28515625" style="283" customWidth="1"/>
    <col min="14090" max="14091" width="11.5703125" style="283" bestFit="1" customWidth="1"/>
    <col min="14092" max="14333" width="9.140625" style="283"/>
    <col min="14334" max="14334" width="14.5703125" style="283" customWidth="1"/>
    <col min="14335" max="14335" width="57.140625" style="283" customWidth="1"/>
    <col min="14336" max="14336" width="7.140625" style="283" customWidth="1"/>
    <col min="14337" max="14337" width="10.7109375" style="283" customWidth="1"/>
    <col min="14338" max="14338" width="13" style="283" customWidth="1"/>
    <col min="14339" max="14339" width="15.5703125" style="283" customWidth="1"/>
    <col min="14340" max="14340" width="9.5703125" style="283" bestFit="1" customWidth="1"/>
    <col min="14341" max="14341" width="12.7109375" style="283" customWidth="1"/>
    <col min="14342" max="14342" width="11.5703125" style="283" bestFit="1" customWidth="1"/>
    <col min="14343" max="14343" width="15" style="283" customWidth="1"/>
    <col min="14344" max="14344" width="10.140625" style="283" bestFit="1" customWidth="1"/>
    <col min="14345" max="14345" width="15.28515625" style="283" customWidth="1"/>
    <col min="14346" max="14347" width="11.5703125" style="283" bestFit="1" customWidth="1"/>
    <col min="14348" max="14589" width="9.140625" style="283"/>
    <col min="14590" max="14590" width="14.5703125" style="283" customWidth="1"/>
    <col min="14591" max="14591" width="57.140625" style="283" customWidth="1"/>
    <col min="14592" max="14592" width="7.140625" style="283" customWidth="1"/>
    <col min="14593" max="14593" width="10.7109375" style="283" customWidth="1"/>
    <col min="14594" max="14594" width="13" style="283" customWidth="1"/>
    <col min="14595" max="14595" width="15.5703125" style="283" customWidth="1"/>
    <col min="14596" max="14596" width="9.5703125" style="283" bestFit="1" customWidth="1"/>
    <col min="14597" max="14597" width="12.7109375" style="283" customWidth="1"/>
    <col min="14598" max="14598" width="11.5703125" style="283" bestFit="1" customWidth="1"/>
    <col min="14599" max="14599" width="15" style="283" customWidth="1"/>
    <col min="14600" max="14600" width="10.140625" style="283" bestFit="1" customWidth="1"/>
    <col min="14601" max="14601" width="15.28515625" style="283" customWidth="1"/>
    <col min="14602" max="14603" width="11.5703125" style="283" bestFit="1" customWidth="1"/>
    <col min="14604" max="14845" width="9.140625" style="283"/>
    <col min="14846" max="14846" width="14.5703125" style="283" customWidth="1"/>
    <col min="14847" max="14847" width="57.140625" style="283" customWidth="1"/>
    <col min="14848" max="14848" width="7.140625" style="283" customWidth="1"/>
    <col min="14849" max="14849" width="10.7109375" style="283" customWidth="1"/>
    <col min="14850" max="14850" width="13" style="283" customWidth="1"/>
    <col min="14851" max="14851" width="15.5703125" style="283" customWidth="1"/>
    <col min="14852" max="14852" width="9.5703125" style="283" bestFit="1" customWidth="1"/>
    <col min="14853" max="14853" width="12.7109375" style="283" customWidth="1"/>
    <col min="14854" max="14854" width="11.5703125" style="283" bestFit="1" customWidth="1"/>
    <col min="14855" max="14855" width="15" style="283" customWidth="1"/>
    <col min="14856" max="14856" width="10.140625" style="283" bestFit="1" customWidth="1"/>
    <col min="14857" max="14857" width="15.28515625" style="283" customWidth="1"/>
    <col min="14858" max="14859" width="11.5703125" style="283" bestFit="1" customWidth="1"/>
    <col min="14860" max="15101" width="9.140625" style="283"/>
    <col min="15102" max="15102" width="14.5703125" style="283" customWidth="1"/>
    <col min="15103" max="15103" width="57.140625" style="283" customWidth="1"/>
    <col min="15104" max="15104" width="7.140625" style="283" customWidth="1"/>
    <col min="15105" max="15105" width="10.7109375" style="283" customWidth="1"/>
    <col min="15106" max="15106" width="13" style="283" customWidth="1"/>
    <col min="15107" max="15107" width="15.5703125" style="283" customWidth="1"/>
    <col min="15108" max="15108" width="9.5703125" style="283" bestFit="1" customWidth="1"/>
    <col min="15109" max="15109" width="12.7109375" style="283" customWidth="1"/>
    <col min="15110" max="15110" width="11.5703125" style="283" bestFit="1" customWidth="1"/>
    <col min="15111" max="15111" width="15" style="283" customWidth="1"/>
    <col min="15112" max="15112" width="10.140625" style="283" bestFit="1" customWidth="1"/>
    <col min="15113" max="15113" width="15.28515625" style="283" customWidth="1"/>
    <col min="15114" max="15115" width="11.5703125" style="283" bestFit="1" customWidth="1"/>
    <col min="15116" max="15357" width="9.140625" style="283"/>
    <col min="15358" max="15358" width="14.5703125" style="283" customWidth="1"/>
    <col min="15359" max="15359" width="57.140625" style="283" customWidth="1"/>
    <col min="15360" max="15360" width="7.140625" style="283" customWidth="1"/>
    <col min="15361" max="15361" width="10.7109375" style="283" customWidth="1"/>
    <col min="15362" max="15362" width="13" style="283" customWidth="1"/>
    <col min="15363" max="15363" width="15.5703125" style="283" customWidth="1"/>
    <col min="15364" max="15364" width="9.5703125" style="283" bestFit="1" customWidth="1"/>
    <col min="15365" max="15365" width="12.7109375" style="283" customWidth="1"/>
    <col min="15366" max="15366" width="11.5703125" style="283" bestFit="1" customWidth="1"/>
    <col min="15367" max="15367" width="15" style="283" customWidth="1"/>
    <col min="15368" max="15368" width="10.140625" style="283" bestFit="1" customWidth="1"/>
    <col min="15369" max="15369" width="15.28515625" style="283" customWidth="1"/>
    <col min="15370" max="15371" width="11.5703125" style="283" bestFit="1" customWidth="1"/>
    <col min="15372" max="15613" width="9.140625" style="283"/>
    <col min="15614" max="15614" width="14.5703125" style="283" customWidth="1"/>
    <col min="15615" max="15615" width="57.140625" style="283" customWidth="1"/>
    <col min="15616" max="15616" width="7.140625" style="283" customWidth="1"/>
    <col min="15617" max="15617" width="10.7109375" style="283" customWidth="1"/>
    <col min="15618" max="15618" width="13" style="283" customWidth="1"/>
    <col min="15619" max="15619" width="15.5703125" style="283" customWidth="1"/>
    <col min="15620" max="15620" width="9.5703125" style="283" bestFit="1" customWidth="1"/>
    <col min="15621" max="15621" width="12.7109375" style="283" customWidth="1"/>
    <col min="15622" max="15622" width="11.5703125" style="283" bestFit="1" customWidth="1"/>
    <col min="15623" max="15623" width="15" style="283" customWidth="1"/>
    <col min="15624" max="15624" width="10.140625" style="283" bestFit="1" customWidth="1"/>
    <col min="15625" max="15625" width="15.28515625" style="283" customWidth="1"/>
    <col min="15626" max="15627" width="11.5703125" style="283" bestFit="1" customWidth="1"/>
    <col min="15628" max="15869" width="9.140625" style="283"/>
    <col min="15870" max="15870" width="14.5703125" style="283" customWidth="1"/>
    <col min="15871" max="15871" width="57.140625" style="283" customWidth="1"/>
    <col min="15872" max="15872" width="7.140625" style="283" customWidth="1"/>
    <col min="15873" max="15873" width="10.7109375" style="283" customWidth="1"/>
    <col min="15874" max="15874" width="13" style="283" customWidth="1"/>
    <col min="15875" max="15875" width="15.5703125" style="283" customWidth="1"/>
    <col min="15876" max="15876" width="9.5703125" style="283" bestFit="1" customWidth="1"/>
    <col min="15877" max="15877" width="12.7109375" style="283" customWidth="1"/>
    <col min="15878" max="15878" width="11.5703125" style="283" bestFit="1" customWidth="1"/>
    <col min="15879" max="15879" width="15" style="283" customWidth="1"/>
    <col min="15880" max="15880" width="10.140625" style="283" bestFit="1" customWidth="1"/>
    <col min="15881" max="15881" width="15.28515625" style="283" customWidth="1"/>
    <col min="15882" max="15883" width="11.5703125" style="283" bestFit="1" customWidth="1"/>
    <col min="15884" max="16125" width="9.140625" style="283"/>
    <col min="16126" max="16126" width="14.5703125" style="283" customWidth="1"/>
    <col min="16127" max="16127" width="57.140625" style="283" customWidth="1"/>
    <col min="16128" max="16128" width="7.140625" style="283" customWidth="1"/>
    <col min="16129" max="16129" width="10.7109375" style="283" customWidth="1"/>
    <col min="16130" max="16130" width="13" style="283" customWidth="1"/>
    <col min="16131" max="16131" width="15.5703125" style="283" customWidth="1"/>
    <col min="16132" max="16132" width="9.5703125" style="283" bestFit="1" customWidth="1"/>
    <col min="16133" max="16133" width="12.7109375" style="283" customWidth="1"/>
    <col min="16134" max="16134" width="11.5703125" style="283" bestFit="1" customWidth="1"/>
    <col min="16135" max="16135" width="15" style="283" customWidth="1"/>
    <col min="16136" max="16136" width="10.140625" style="283" bestFit="1" customWidth="1"/>
    <col min="16137" max="16137" width="15.28515625" style="283" customWidth="1"/>
    <col min="16138" max="16139" width="11.5703125" style="283" bestFit="1" customWidth="1"/>
    <col min="16140" max="16384" width="9.140625" style="283"/>
  </cols>
  <sheetData>
    <row r="1" spans="1:10" ht="15" thickBot="1" x14ac:dyDescent="0.35">
      <c r="I1" s="546"/>
      <c r="J1" s="533"/>
    </row>
    <row r="2" spans="1:10" s="284" customFormat="1" ht="15" x14ac:dyDescent="0.25">
      <c r="A2" s="626" t="s">
        <v>87</v>
      </c>
      <c r="B2" s="627"/>
      <c r="C2" s="627"/>
      <c r="D2" s="627"/>
      <c r="E2" s="627"/>
      <c r="F2" s="627"/>
      <c r="G2" s="627"/>
      <c r="H2" s="627"/>
      <c r="I2" s="627"/>
      <c r="J2" s="628"/>
    </row>
    <row r="3" spans="1:10" s="284" customFormat="1" ht="16.5" x14ac:dyDescent="0.3">
      <c r="A3" s="286"/>
      <c r="B3" s="14"/>
      <c r="C3" s="14"/>
      <c r="D3" s="14"/>
      <c r="E3" s="483"/>
      <c r="F3" s="484"/>
      <c r="G3" s="547"/>
      <c r="H3" s="547"/>
      <c r="I3" s="548"/>
      <c r="J3" s="516"/>
    </row>
    <row r="4" spans="1:10" s="284" customFormat="1" ht="16.5" customHeight="1" x14ac:dyDescent="0.25">
      <c r="A4" s="287"/>
      <c r="C4" s="486"/>
      <c r="D4" s="486"/>
      <c r="E4" s="486"/>
      <c r="G4" s="549"/>
      <c r="H4" s="549" t="s">
        <v>577</v>
      </c>
      <c r="I4" s="550"/>
      <c r="J4" s="516"/>
    </row>
    <row r="5" spans="1:10" s="284" customFormat="1" ht="15" customHeight="1" x14ac:dyDescent="0.25">
      <c r="A5" s="288" t="s">
        <v>88</v>
      </c>
      <c r="B5" s="487" t="s">
        <v>292</v>
      </c>
      <c r="C5" s="486"/>
      <c r="D5" s="486"/>
      <c r="E5" s="486"/>
      <c r="G5" s="549"/>
      <c r="H5" s="549"/>
      <c r="I5" s="550"/>
      <c r="J5" s="516"/>
    </row>
    <row r="6" spans="1:10" s="284" customFormat="1" ht="16.5" customHeight="1" x14ac:dyDescent="0.3">
      <c r="A6" s="289" t="s">
        <v>89</v>
      </c>
      <c r="B6" s="111" t="s">
        <v>441</v>
      </c>
      <c r="C6" s="486"/>
      <c r="D6" s="486"/>
      <c r="E6" s="485"/>
      <c r="G6" s="549"/>
      <c r="H6" s="549"/>
      <c r="I6" s="550"/>
      <c r="J6" s="516"/>
    </row>
    <row r="7" spans="1:10" s="284" customFormat="1" ht="16.5" x14ac:dyDescent="0.3">
      <c r="A7" s="288" t="s">
        <v>90</v>
      </c>
      <c r="B7" s="487" t="s">
        <v>72</v>
      </c>
      <c r="C7" s="487"/>
      <c r="D7" s="487"/>
      <c r="E7" s="485"/>
      <c r="G7" s="549"/>
      <c r="H7" s="549"/>
      <c r="I7" s="550"/>
      <c r="J7" s="516"/>
    </row>
    <row r="8" spans="1:10" s="284" customFormat="1" ht="16.5" customHeight="1" thickBot="1" x14ac:dyDescent="0.35">
      <c r="A8" s="517" t="s">
        <v>91</v>
      </c>
      <c r="B8" s="518" t="s">
        <v>442</v>
      </c>
      <c r="C8" s="519"/>
      <c r="D8" s="519"/>
      <c r="E8" s="520"/>
      <c r="F8" s="521"/>
      <c r="G8" s="637" t="s">
        <v>625</v>
      </c>
      <c r="H8" s="637"/>
      <c r="I8" s="637"/>
      <c r="J8" s="522"/>
    </row>
    <row r="9" spans="1:10" s="284" customFormat="1" ht="15" customHeight="1" x14ac:dyDescent="0.25">
      <c r="A9" s="632" t="s">
        <v>74</v>
      </c>
      <c r="B9" s="634" t="s">
        <v>92</v>
      </c>
      <c r="C9" s="635" t="s">
        <v>93</v>
      </c>
      <c r="D9" s="635" t="s">
        <v>94</v>
      </c>
      <c r="E9" s="638"/>
      <c r="F9" s="639"/>
      <c r="G9" s="639"/>
      <c r="H9" s="639"/>
      <c r="I9" s="639"/>
      <c r="J9" s="639"/>
    </row>
    <row r="10" spans="1:10" s="284" customFormat="1" ht="15" customHeight="1" x14ac:dyDescent="0.25">
      <c r="A10" s="633"/>
      <c r="B10" s="634"/>
      <c r="C10" s="636"/>
      <c r="D10" s="636"/>
      <c r="E10" s="640"/>
      <c r="F10" s="641"/>
      <c r="G10" s="641"/>
      <c r="H10" s="641"/>
      <c r="I10" s="641"/>
      <c r="J10" s="641"/>
    </row>
    <row r="11" spans="1:10" s="284" customFormat="1" ht="29.25" customHeight="1" x14ac:dyDescent="0.25">
      <c r="A11" s="633"/>
      <c r="B11" s="635"/>
      <c r="C11" s="636"/>
      <c r="D11" s="636"/>
      <c r="E11" s="393" t="s">
        <v>95</v>
      </c>
      <c r="F11" s="290" t="s">
        <v>96</v>
      </c>
      <c r="G11" s="551" t="s">
        <v>500</v>
      </c>
      <c r="H11" s="552" t="s">
        <v>576</v>
      </c>
      <c r="I11" s="551" t="s">
        <v>499</v>
      </c>
      <c r="J11" s="524" t="s">
        <v>501</v>
      </c>
    </row>
    <row r="12" spans="1:10" s="284" customFormat="1" ht="15" x14ac:dyDescent="0.25">
      <c r="A12" s="299" t="s">
        <v>1</v>
      </c>
      <c r="B12" s="616" t="s">
        <v>509</v>
      </c>
      <c r="C12" s="617"/>
      <c r="D12" s="617"/>
      <c r="E12" s="617"/>
      <c r="F12" s="617"/>
      <c r="G12" s="617"/>
      <c r="H12" s="617"/>
      <c r="I12" s="618"/>
      <c r="J12" s="525"/>
    </row>
    <row r="13" spans="1:10" s="284" customFormat="1" ht="27" x14ac:dyDescent="0.25">
      <c r="A13" s="299" t="s">
        <v>86</v>
      </c>
      <c r="B13" s="294" t="s">
        <v>98</v>
      </c>
      <c r="C13" s="294" t="s">
        <v>505</v>
      </c>
      <c r="D13" s="543" t="str">
        <f>CPU!B153</f>
        <v>Administração e Controle - Resp. Técnico (Engenheiro Civil)</v>
      </c>
      <c r="E13" s="294" t="s">
        <v>503</v>
      </c>
      <c r="F13" s="544">
        <f>ROUND('MEMORIA CALC.'!D13,2)</f>
        <v>3</v>
      </c>
      <c r="G13" s="553">
        <f>CPU!F178</f>
        <v>7628.72</v>
      </c>
      <c r="H13" s="557">
        <f>ROUND(G13*1.213,2)</f>
        <v>9253.64</v>
      </c>
      <c r="I13" s="558">
        <f>ROUND(F13*G13,2)</f>
        <v>22886.16</v>
      </c>
      <c r="J13" s="534">
        <f>ROUND((F13*H13),2)</f>
        <v>27760.92</v>
      </c>
    </row>
    <row r="14" spans="1:10" s="284" customFormat="1" ht="15" x14ac:dyDescent="0.25">
      <c r="A14" s="604" t="s">
        <v>504</v>
      </c>
      <c r="B14" s="605"/>
      <c r="C14" s="605"/>
      <c r="D14" s="605"/>
      <c r="E14" s="605"/>
      <c r="F14" s="605"/>
      <c r="G14" s="605"/>
      <c r="H14" s="554"/>
      <c r="I14" s="527">
        <f>ROUND(SUM(I13),2)</f>
        <v>22886.16</v>
      </c>
      <c r="J14" s="527">
        <f>ROUND(SUM(J13),2)</f>
        <v>27760.92</v>
      </c>
    </row>
    <row r="15" spans="1:10" s="292" customFormat="1" ht="15" x14ac:dyDescent="0.2">
      <c r="A15" s="291" t="s">
        <v>103</v>
      </c>
      <c r="B15" s="616" t="s">
        <v>97</v>
      </c>
      <c r="C15" s="617"/>
      <c r="D15" s="617"/>
      <c r="E15" s="617"/>
      <c r="F15" s="617"/>
      <c r="G15" s="617"/>
      <c r="H15" s="617"/>
      <c r="I15" s="618"/>
      <c r="J15" s="525"/>
    </row>
    <row r="16" spans="1:10" s="297" customFormat="1" ht="15" x14ac:dyDescent="0.2">
      <c r="A16" s="293" t="s">
        <v>105</v>
      </c>
      <c r="B16" s="294" t="s">
        <v>98</v>
      </c>
      <c r="C16" s="294" t="s">
        <v>254</v>
      </c>
      <c r="D16" s="295" t="s">
        <v>99</v>
      </c>
      <c r="E16" s="294" t="s">
        <v>100</v>
      </c>
      <c r="F16" s="296">
        <f>ROUND('MEMORIA CALC.'!D22,2)</f>
        <v>6</v>
      </c>
      <c r="G16" s="556">
        <f>CPU!F41</f>
        <v>407.61</v>
      </c>
      <c r="H16" s="557">
        <f>ROUND(G16*1.213,2)</f>
        <v>494.43</v>
      </c>
      <c r="I16" s="558">
        <f>ROUND(F16*G16,2)</f>
        <v>2445.66</v>
      </c>
      <c r="J16" s="534">
        <f>ROUND((F16*H16),2)</f>
        <v>2966.58</v>
      </c>
    </row>
    <row r="17" spans="1:10" s="297" customFormat="1" ht="38.25" customHeight="1" x14ac:dyDescent="0.2">
      <c r="A17" s="293" t="s">
        <v>107</v>
      </c>
      <c r="B17" s="294" t="s">
        <v>98</v>
      </c>
      <c r="C17" s="294">
        <v>93584</v>
      </c>
      <c r="D17" s="295" t="s">
        <v>101</v>
      </c>
      <c r="E17" s="294" t="s">
        <v>100</v>
      </c>
      <c r="F17" s="296">
        <f>ROUND('MEMORIA CALC.'!H27,2)</f>
        <v>6.25</v>
      </c>
      <c r="G17" s="556">
        <v>915.49</v>
      </c>
      <c r="H17" s="557">
        <f>ROUND(G17*1.213,2)</f>
        <v>1110.49</v>
      </c>
      <c r="I17" s="558">
        <f>ROUND(F17*G17,2)</f>
        <v>5721.81</v>
      </c>
      <c r="J17" s="534">
        <f>ROUND((F17*H17),2)</f>
        <v>6940.56</v>
      </c>
    </row>
    <row r="18" spans="1:10" s="297" customFormat="1" ht="38.25" customHeight="1" x14ac:dyDescent="0.2">
      <c r="A18" s="293" t="s">
        <v>614</v>
      </c>
      <c r="B18" s="294" t="s">
        <v>98</v>
      </c>
      <c r="C18" s="294">
        <v>98459</v>
      </c>
      <c r="D18" s="295" t="s">
        <v>615</v>
      </c>
      <c r="E18" s="294" t="s">
        <v>100</v>
      </c>
      <c r="F18" s="296">
        <f>'MEMORIA CALC.'!D37</f>
        <v>70</v>
      </c>
      <c r="G18" s="556">
        <v>113.55</v>
      </c>
      <c r="H18" s="557">
        <f>ROUND(G18*1.213,2)</f>
        <v>137.74</v>
      </c>
      <c r="I18" s="558">
        <f>ROUND(F18*G18,2)</f>
        <v>7948.5</v>
      </c>
      <c r="J18" s="534">
        <f>ROUND((F18*H18),2)</f>
        <v>9641.7999999999993</v>
      </c>
    </row>
    <row r="19" spans="1:10" s="298" customFormat="1" ht="15" x14ac:dyDescent="0.2">
      <c r="A19" s="604" t="s">
        <v>102</v>
      </c>
      <c r="B19" s="605"/>
      <c r="C19" s="605"/>
      <c r="D19" s="605"/>
      <c r="E19" s="605"/>
      <c r="F19" s="605"/>
      <c r="G19" s="605"/>
      <c r="H19" s="554"/>
      <c r="I19" s="527">
        <f>ROUND(SUM(I16:I17),2)</f>
        <v>8167.47</v>
      </c>
      <c r="J19" s="527">
        <f>ROUND(SUM(J16:J18),2)</f>
        <v>19548.939999999999</v>
      </c>
    </row>
    <row r="20" spans="1:10" s="292" customFormat="1" ht="15" customHeight="1" x14ac:dyDescent="0.2">
      <c r="A20" s="299" t="s">
        <v>113</v>
      </c>
      <c r="B20" s="629" t="s">
        <v>104</v>
      </c>
      <c r="C20" s="629"/>
      <c r="D20" s="629"/>
      <c r="E20" s="629"/>
      <c r="F20" s="629"/>
      <c r="G20" s="629"/>
      <c r="H20" s="630"/>
      <c r="I20" s="631"/>
      <c r="J20" s="525"/>
    </row>
    <row r="21" spans="1:10" s="297" customFormat="1" ht="27" x14ac:dyDescent="0.2">
      <c r="A21" s="293" t="s">
        <v>115</v>
      </c>
      <c r="B21" s="294" t="s">
        <v>98</v>
      </c>
      <c r="C21" s="294">
        <v>97622</v>
      </c>
      <c r="D21" s="300" t="s">
        <v>106</v>
      </c>
      <c r="E21" s="294" t="s">
        <v>8</v>
      </c>
      <c r="F21" s="301">
        <f>ROUND('MEMORIA CALC.'!D57,2)</f>
        <v>54.15</v>
      </c>
      <c r="G21" s="556">
        <v>56.65</v>
      </c>
      <c r="H21" s="557">
        <f t="shared" ref="H21:H29" si="0">ROUND(G21*1.213,2)</f>
        <v>68.72</v>
      </c>
      <c r="I21" s="558">
        <f t="shared" ref="I21:I29" si="1">ROUND(F21*G21,2)</f>
        <v>3067.6</v>
      </c>
      <c r="J21" s="534">
        <f>ROUND((F21*H21),2)</f>
        <v>3721.19</v>
      </c>
    </row>
    <row r="22" spans="1:10" s="297" customFormat="1" ht="24" customHeight="1" x14ac:dyDescent="0.2">
      <c r="A22" s="293" t="s">
        <v>117</v>
      </c>
      <c r="B22" s="294" t="s">
        <v>98</v>
      </c>
      <c r="C22" s="294">
        <v>97651</v>
      </c>
      <c r="D22" s="295" t="s">
        <v>108</v>
      </c>
      <c r="E22" s="302" t="s">
        <v>8</v>
      </c>
      <c r="F22" s="301">
        <f>ROUND('MEMORIA CALC.'!D63,2)</f>
        <v>10</v>
      </c>
      <c r="G22" s="556">
        <v>80.09</v>
      </c>
      <c r="H22" s="557">
        <f t="shared" si="0"/>
        <v>97.15</v>
      </c>
      <c r="I22" s="558">
        <f t="shared" si="1"/>
        <v>800.9</v>
      </c>
      <c r="J22" s="534">
        <f>ROUND((F22*H22),2)</f>
        <v>971.5</v>
      </c>
    </row>
    <row r="23" spans="1:10" s="297" customFormat="1" ht="15" x14ac:dyDescent="0.2">
      <c r="A23" s="293" t="s">
        <v>512</v>
      </c>
      <c r="B23" s="294" t="s">
        <v>98</v>
      </c>
      <c r="C23" s="294">
        <v>97649</v>
      </c>
      <c r="D23" s="295" t="s">
        <v>110</v>
      </c>
      <c r="E23" s="302" t="s">
        <v>100</v>
      </c>
      <c r="F23" s="301">
        <f>ROUND('MEMORIA CALC.'!D74,2)</f>
        <v>245.56</v>
      </c>
      <c r="G23" s="556">
        <v>4.24</v>
      </c>
      <c r="H23" s="557">
        <f t="shared" si="0"/>
        <v>5.14</v>
      </c>
      <c r="I23" s="558">
        <f t="shared" si="1"/>
        <v>1041.17</v>
      </c>
      <c r="J23" s="534">
        <f t="shared" ref="J23:J29" si="2">ROUND((F23*H23),2)</f>
        <v>1262.18</v>
      </c>
    </row>
    <row r="24" spans="1:10" s="297" customFormat="1" ht="27" x14ac:dyDescent="0.2">
      <c r="A24" s="293" t="s">
        <v>513</v>
      </c>
      <c r="B24" s="294" t="s">
        <v>98</v>
      </c>
      <c r="C24" s="294" t="s">
        <v>596</v>
      </c>
      <c r="D24" s="295" t="s">
        <v>600</v>
      </c>
      <c r="E24" s="302" t="s">
        <v>597</v>
      </c>
      <c r="F24" s="301">
        <f>ROUND('MEMORIA CALC.'!D96,2)</f>
        <v>31.74</v>
      </c>
      <c r="G24" s="556">
        <f>ROUND(CPU!F266,2)</f>
        <v>131.63</v>
      </c>
      <c r="H24" s="557">
        <f t="shared" si="0"/>
        <v>159.66999999999999</v>
      </c>
      <c r="I24" s="558">
        <f t="shared" si="1"/>
        <v>4177.9399999999996</v>
      </c>
      <c r="J24" s="534">
        <f t="shared" si="2"/>
        <v>5067.93</v>
      </c>
    </row>
    <row r="25" spans="1:10" s="297" customFormat="1" ht="15" x14ac:dyDescent="0.2">
      <c r="A25" s="293" t="s">
        <v>514</v>
      </c>
      <c r="B25" s="294" t="s">
        <v>98</v>
      </c>
      <c r="C25" s="294">
        <v>97633</v>
      </c>
      <c r="D25" s="295" t="s">
        <v>259</v>
      </c>
      <c r="E25" s="302" t="s">
        <v>100</v>
      </c>
      <c r="F25" s="301">
        <f>ROUND('MEMORIA CALC.'!D115,2)</f>
        <v>99.76</v>
      </c>
      <c r="G25" s="556">
        <v>22.56</v>
      </c>
      <c r="H25" s="557">
        <f t="shared" si="0"/>
        <v>27.37</v>
      </c>
      <c r="I25" s="558">
        <f t="shared" ref="I25" si="3">ROUND(F25*G25,2)</f>
        <v>2250.59</v>
      </c>
      <c r="J25" s="534">
        <f t="shared" si="2"/>
        <v>2730.43</v>
      </c>
    </row>
    <row r="26" spans="1:10" s="297" customFormat="1" ht="27" x14ac:dyDescent="0.2">
      <c r="A26" s="293" t="s">
        <v>515</v>
      </c>
      <c r="B26" s="294" t="s">
        <v>98</v>
      </c>
      <c r="C26" s="294">
        <v>97644</v>
      </c>
      <c r="D26" s="295" t="s">
        <v>264</v>
      </c>
      <c r="E26" s="302" t="s">
        <v>100</v>
      </c>
      <c r="F26" s="301">
        <f>ROUND('MEMORIA CALC.'!H124,2)</f>
        <v>8.82</v>
      </c>
      <c r="G26" s="556">
        <v>9.0399999999999991</v>
      </c>
      <c r="H26" s="557">
        <f t="shared" si="0"/>
        <v>10.97</v>
      </c>
      <c r="I26" s="558">
        <f t="shared" si="1"/>
        <v>79.73</v>
      </c>
      <c r="J26" s="534">
        <f t="shared" si="2"/>
        <v>96.76</v>
      </c>
    </row>
    <row r="27" spans="1:10" s="297" customFormat="1" ht="27" x14ac:dyDescent="0.2">
      <c r="A27" s="293" t="s">
        <v>516</v>
      </c>
      <c r="B27" s="294" t="s">
        <v>98</v>
      </c>
      <c r="C27" s="294">
        <v>97645</v>
      </c>
      <c r="D27" s="295" t="s">
        <v>265</v>
      </c>
      <c r="E27" s="302" t="s">
        <v>8</v>
      </c>
      <c r="F27" s="301">
        <f>ROUND('MEMORIA CALC.'!D136,2)</f>
        <v>25.98</v>
      </c>
      <c r="G27" s="556">
        <v>34.799999999999997</v>
      </c>
      <c r="H27" s="557">
        <f t="shared" si="0"/>
        <v>42.21</v>
      </c>
      <c r="I27" s="558">
        <f t="shared" si="1"/>
        <v>904.1</v>
      </c>
      <c r="J27" s="534">
        <f t="shared" si="2"/>
        <v>1096.6199999999999</v>
      </c>
    </row>
    <row r="28" spans="1:10" s="297" customFormat="1" ht="27" x14ac:dyDescent="0.2">
      <c r="A28" s="293" t="s">
        <v>517</v>
      </c>
      <c r="B28" s="294" t="s">
        <v>98</v>
      </c>
      <c r="C28" s="294">
        <v>97640</v>
      </c>
      <c r="D28" s="295" t="s">
        <v>561</v>
      </c>
      <c r="E28" s="302" t="s">
        <v>8</v>
      </c>
      <c r="F28" s="301">
        <f>ROUND('MEMORIA CALC.'!D152,2)</f>
        <v>199.52</v>
      </c>
      <c r="G28" s="556">
        <v>1.73</v>
      </c>
      <c r="H28" s="557">
        <f t="shared" si="0"/>
        <v>2.1</v>
      </c>
      <c r="I28" s="558">
        <f t="shared" si="1"/>
        <v>345.17</v>
      </c>
      <c r="J28" s="534">
        <f t="shared" si="2"/>
        <v>418.99</v>
      </c>
    </row>
    <row r="29" spans="1:10" s="297" customFormat="1" ht="27" x14ac:dyDescent="0.2">
      <c r="A29" s="293" t="s">
        <v>518</v>
      </c>
      <c r="B29" s="294" t="s">
        <v>98</v>
      </c>
      <c r="C29" s="294" t="s">
        <v>589</v>
      </c>
      <c r="D29" s="295" t="s">
        <v>111</v>
      </c>
      <c r="E29" s="302" t="s">
        <v>16</v>
      </c>
      <c r="F29" s="301">
        <f>ROUND('MEMORIA CALC.'!D162,2)</f>
        <v>49.84</v>
      </c>
      <c r="G29" s="556">
        <f>CPU!F237</f>
        <v>28</v>
      </c>
      <c r="H29" s="557">
        <f t="shared" si="0"/>
        <v>33.96</v>
      </c>
      <c r="I29" s="558">
        <f t="shared" si="1"/>
        <v>1395.52</v>
      </c>
      <c r="J29" s="534">
        <f t="shared" si="2"/>
        <v>1692.57</v>
      </c>
    </row>
    <row r="30" spans="1:10" s="298" customFormat="1" ht="15" customHeight="1" x14ac:dyDescent="0.2">
      <c r="A30" s="604" t="s">
        <v>425</v>
      </c>
      <c r="B30" s="605"/>
      <c r="C30" s="605"/>
      <c r="D30" s="605"/>
      <c r="E30" s="605"/>
      <c r="F30" s="605"/>
      <c r="G30" s="605"/>
      <c r="H30" s="554"/>
      <c r="I30" s="527">
        <f>ROUND(SUM(I21:I29),2)</f>
        <v>14062.72</v>
      </c>
      <c r="J30" s="527">
        <f>ROUND(SUM(J21:J29),2)</f>
        <v>17058.169999999998</v>
      </c>
    </row>
    <row r="31" spans="1:10" s="236" customFormat="1" ht="13.5" x14ac:dyDescent="0.25">
      <c r="A31" s="291" t="s">
        <v>119</v>
      </c>
      <c r="B31" s="616" t="s">
        <v>114</v>
      </c>
      <c r="C31" s="617"/>
      <c r="D31" s="617"/>
      <c r="E31" s="617"/>
      <c r="F31" s="617"/>
      <c r="G31" s="617"/>
      <c r="H31" s="617"/>
      <c r="I31" s="618"/>
      <c r="J31" s="528"/>
    </row>
    <row r="32" spans="1:10" s="236" customFormat="1" ht="15" x14ac:dyDescent="0.25">
      <c r="A32" s="293" t="s">
        <v>449</v>
      </c>
      <c r="B32" s="294" t="s">
        <v>98</v>
      </c>
      <c r="C32" s="294">
        <v>93358</v>
      </c>
      <c r="D32" s="295" t="s">
        <v>116</v>
      </c>
      <c r="E32" s="302" t="s">
        <v>16</v>
      </c>
      <c r="F32" s="301">
        <f>ROUND('MEMORIA CALC.'!D189,2)</f>
        <v>12.96</v>
      </c>
      <c r="G32" s="556">
        <v>86.51</v>
      </c>
      <c r="H32" s="557">
        <f t="shared" ref="H32:H33" si="4">ROUND(G32*1.213,2)</f>
        <v>104.94</v>
      </c>
      <c r="I32" s="558">
        <f>ROUND(F32*G32,2)</f>
        <v>1121.17</v>
      </c>
      <c r="J32" s="534">
        <f t="shared" ref="J32:J33" si="5">ROUND((F32*H32),2)</f>
        <v>1360.02</v>
      </c>
    </row>
    <row r="33" spans="1:19" s="236" customFormat="1" ht="27" x14ac:dyDescent="0.25">
      <c r="A33" s="293" t="s">
        <v>121</v>
      </c>
      <c r="B33" s="294" t="s">
        <v>98</v>
      </c>
      <c r="C33" s="294">
        <v>93382</v>
      </c>
      <c r="D33" s="295" t="s">
        <v>118</v>
      </c>
      <c r="E33" s="302" t="s">
        <v>16</v>
      </c>
      <c r="F33" s="301">
        <f>ROUND('MEMORIA CALC.'!D221,2)</f>
        <v>7.5</v>
      </c>
      <c r="G33" s="556">
        <v>33.64</v>
      </c>
      <c r="H33" s="557">
        <f t="shared" si="4"/>
        <v>40.81</v>
      </c>
      <c r="I33" s="558">
        <f>ROUND(F33*G33,2)</f>
        <v>252.3</v>
      </c>
      <c r="J33" s="534">
        <f t="shared" si="5"/>
        <v>306.08</v>
      </c>
      <c r="P33" s="508"/>
    </row>
    <row r="34" spans="1:19" s="305" customFormat="1" ht="13.5" x14ac:dyDescent="0.25">
      <c r="A34" s="598" t="s">
        <v>112</v>
      </c>
      <c r="B34" s="599"/>
      <c r="C34" s="599"/>
      <c r="D34" s="599"/>
      <c r="E34" s="599"/>
      <c r="F34" s="599"/>
      <c r="G34" s="599"/>
      <c r="H34" s="559"/>
      <c r="I34" s="529">
        <f>ROUND(SUM(I32:I33),2)</f>
        <v>1373.47</v>
      </c>
      <c r="J34" s="529">
        <f>ROUND(SUM(J32:J33),2)</f>
        <v>1666.1</v>
      </c>
      <c r="P34" s="509"/>
    </row>
    <row r="35" spans="1:19" s="236" customFormat="1" ht="13.5" x14ac:dyDescent="0.25">
      <c r="A35" s="291" t="s">
        <v>130</v>
      </c>
      <c r="B35" s="619" t="s">
        <v>120</v>
      </c>
      <c r="C35" s="620"/>
      <c r="D35" s="620"/>
      <c r="E35" s="620"/>
      <c r="F35" s="620"/>
      <c r="G35" s="620"/>
      <c r="H35" s="620"/>
      <c r="I35" s="621"/>
      <c r="J35" s="528"/>
      <c r="P35" s="508"/>
    </row>
    <row r="36" spans="1:19" s="307" customFormat="1" ht="27" x14ac:dyDescent="0.2">
      <c r="A36" s="293" t="s">
        <v>132</v>
      </c>
      <c r="B36" s="294" t="s">
        <v>98</v>
      </c>
      <c r="C36" s="294">
        <v>95240</v>
      </c>
      <c r="D36" s="306" t="s">
        <v>122</v>
      </c>
      <c r="E36" s="302" t="s">
        <v>8</v>
      </c>
      <c r="F36" s="301">
        <f>ROUND('MEMORIA CALC.'!D238,2)</f>
        <v>5.86</v>
      </c>
      <c r="G36" s="556">
        <v>21.39</v>
      </c>
      <c r="H36" s="557">
        <f t="shared" ref="H36:H46" si="6">ROUND(G36*1.213,2)</f>
        <v>25.95</v>
      </c>
      <c r="I36" s="558">
        <f t="shared" ref="I36:I46" si="7">ROUND(F36*G36,2)</f>
        <v>125.35</v>
      </c>
      <c r="J36" s="534">
        <f t="shared" ref="J36:J46" si="8">ROUND((F36*H36),2)</f>
        <v>152.07</v>
      </c>
      <c r="O36" s="21"/>
      <c r="P36" s="510"/>
      <c r="Q36" s="21"/>
      <c r="R36" s="21"/>
      <c r="S36" s="21"/>
    </row>
    <row r="37" spans="1:19" s="307" customFormat="1" ht="40.5" x14ac:dyDescent="0.2">
      <c r="A37" s="293" t="s">
        <v>133</v>
      </c>
      <c r="B37" s="294" t="s">
        <v>98</v>
      </c>
      <c r="C37" s="294">
        <v>96542</v>
      </c>
      <c r="D37" s="306" t="s">
        <v>123</v>
      </c>
      <c r="E37" s="302" t="s">
        <v>8</v>
      </c>
      <c r="F37" s="301">
        <f>ROUND('MEMORIA CALC.'!D245,2)</f>
        <v>33.76</v>
      </c>
      <c r="G37" s="556">
        <v>92.46</v>
      </c>
      <c r="H37" s="557">
        <f t="shared" si="6"/>
        <v>112.15</v>
      </c>
      <c r="I37" s="558">
        <f t="shared" si="7"/>
        <v>3121.45</v>
      </c>
      <c r="J37" s="534">
        <f t="shared" si="8"/>
        <v>3786.18</v>
      </c>
      <c r="O37" s="21"/>
      <c r="P37" s="510"/>
      <c r="Q37" s="21"/>
      <c r="R37" s="21"/>
      <c r="S37" s="21"/>
    </row>
    <row r="38" spans="1:19" s="307" customFormat="1" ht="45" customHeight="1" x14ac:dyDescent="0.2">
      <c r="A38" s="293" t="s">
        <v>134</v>
      </c>
      <c r="B38" s="294" t="s">
        <v>98</v>
      </c>
      <c r="C38" s="294">
        <v>92263</v>
      </c>
      <c r="D38" s="306" t="s">
        <v>621</v>
      </c>
      <c r="E38" s="302" t="s">
        <v>8</v>
      </c>
      <c r="F38" s="301">
        <f>ROUND('MEMORIA CALC.'!D251,2)</f>
        <v>33.1</v>
      </c>
      <c r="G38" s="556">
        <v>168.02</v>
      </c>
      <c r="H38" s="557">
        <f t="shared" si="6"/>
        <v>203.81</v>
      </c>
      <c r="I38" s="558">
        <f t="shared" si="7"/>
        <v>5561.46</v>
      </c>
      <c r="J38" s="534">
        <f t="shared" si="8"/>
        <v>6746.11</v>
      </c>
      <c r="O38" s="21"/>
      <c r="P38" s="510"/>
      <c r="Q38" s="21"/>
      <c r="R38" s="21"/>
      <c r="S38" s="21"/>
    </row>
    <row r="39" spans="1:19" s="307" customFormat="1" ht="40.5" x14ac:dyDescent="0.2">
      <c r="A39" s="293" t="s">
        <v>135</v>
      </c>
      <c r="B39" s="294" t="s">
        <v>98</v>
      </c>
      <c r="C39" s="294">
        <v>92759</v>
      </c>
      <c r="D39" s="300" t="s">
        <v>580</v>
      </c>
      <c r="E39" s="294" t="s">
        <v>44</v>
      </c>
      <c r="F39" s="301">
        <f>ROUND('MEMORIA CALC.'!D258,2)</f>
        <v>64.37</v>
      </c>
      <c r="G39" s="561">
        <v>17.399999999999999</v>
      </c>
      <c r="H39" s="557">
        <f t="shared" si="6"/>
        <v>21.11</v>
      </c>
      <c r="I39" s="558">
        <f t="shared" si="7"/>
        <v>1120.04</v>
      </c>
      <c r="J39" s="534">
        <f t="shared" si="8"/>
        <v>1358.85</v>
      </c>
      <c r="O39" s="21"/>
      <c r="P39" s="510"/>
      <c r="Q39" s="21"/>
      <c r="R39" s="21"/>
      <c r="S39" s="21"/>
    </row>
    <row r="40" spans="1:19" s="307" customFormat="1" ht="40.5" x14ac:dyDescent="0.2">
      <c r="A40" s="293" t="s">
        <v>137</v>
      </c>
      <c r="B40" s="294" t="s">
        <v>98</v>
      </c>
      <c r="C40" s="303">
        <v>92761</v>
      </c>
      <c r="D40" s="300" t="s">
        <v>579</v>
      </c>
      <c r="E40" s="294" t="s">
        <v>44</v>
      </c>
      <c r="F40" s="301">
        <f>ROUND('MEMORIA CALC.'!D265,2)</f>
        <v>75.37</v>
      </c>
      <c r="G40" s="562">
        <v>16.48</v>
      </c>
      <c r="H40" s="557">
        <f t="shared" si="6"/>
        <v>19.989999999999998</v>
      </c>
      <c r="I40" s="558">
        <f t="shared" si="7"/>
        <v>1242.0999999999999</v>
      </c>
      <c r="J40" s="534">
        <f t="shared" si="8"/>
        <v>1506.65</v>
      </c>
      <c r="O40" s="21"/>
      <c r="P40" s="510"/>
      <c r="Q40" s="21"/>
      <c r="R40" s="21"/>
      <c r="S40" s="21"/>
    </row>
    <row r="41" spans="1:19" s="236" customFormat="1" ht="45.75" customHeight="1" x14ac:dyDescent="0.25">
      <c r="A41" s="293" t="s">
        <v>138</v>
      </c>
      <c r="B41" s="294" t="s">
        <v>98</v>
      </c>
      <c r="C41" s="294">
        <v>92762</v>
      </c>
      <c r="D41" s="306" t="s">
        <v>581</v>
      </c>
      <c r="E41" s="302" t="s">
        <v>44</v>
      </c>
      <c r="F41" s="301">
        <f>ROUND('MEMORIA CALC.'!D273,2)</f>
        <v>267.27999999999997</v>
      </c>
      <c r="G41" s="556">
        <v>14.94</v>
      </c>
      <c r="H41" s="557">
        <f t="shared" si="6"/>
        <v>18.12</v>
      </c>
      <c r="I41" s="558">
        <f t="shared" si="7"/>
        <v>3993.16</v>
      </c>
      <c r="J41" s="534">
        <f t="shared" si="8"/>
        <v>4843.1099999999997</v>
      </c>
      <c r="P41" s="508"/>
    </row>
    <row r="42" spans="1:19" s="236" customFormat="1" ht="40.5" x14ac:dyDescent="0.25">
      <c r="A42" s="293" t="s">
        <v>139</v>
      </c>
      <c r="B42" s="294" t="s">
        <v>98</v>
      </c>
      <c r="C42" s="294">
        <v>92763</v>
      </c>
      <c r="D42" s="306" t="s">
        <v>582</v>
      </c>
      <c r="E42" s="302" t="s">
        <v>44</v>
      </c>
      <c r="F42" s="301">
        <f>ROUND('MEMORIA CALC.'!D281,2)</f>
        <v>131.16999999999999</v>
      </c>
      <c r="G42" s="556">
        <v>12.7</v>
      </c>
      <c r="H42" s="557">
        <f t="shared" si="6"/>
        <v>15.41</v>
      </c>
      <c r="I42" s="558">
        <f t="shared" ref="I42:I43" si="9">ROUND(F42*G42,2)</f>
        <v>1665.86</v>
      </c>
      <c r="J42" s="534">
        <f t="shared" si="8"/>
        <v>2021.33</v>
      </c>
      <c r="P42" s="511"/>
    </row>
    <row r="43" spans="1:19" s="236" customFormat="1" ht="40.5" x14ac:dyDescent="0.25">
      <c r="A43" s="293" t="s">
        <v>140</v>
      </c>
      <c r="B43" s="294" t="s">
        <v>98</v>
      </c>
      <c r="C43" s="294">
        <v>92764</v>
      </c>
      <c r="D43" s="306" t="s">
        <v>583</v>
      </c>
      <c r="E43" s="302" t="s">
        <v>44</v>
      </c>
      <c r="F43" s="301">
        <f>ROUND('MEMORIA CALC.'!D289,2)</f>
        <v>48.73</v>
      </c>
      <c r="G43" s="556">
        <v>12.4</v>
      </c>
      <c r="H43" s="557">
        <f t="shared" si="6"/>
        <v>15.04</v>
      </c>
      <c r="I43" s="558">
        <f t="shared" si="9"/>
        <v>604.25</v>
      </c>
      <c r="J43" s="534">
        <f t="shared" si="8"/>
        <v>732.9</v>
      </c>
    </row>
    <row r="44" spans="1:19" s="236" customFormat="1" ht="40.5" x14ac:dyDescent="0.25">
      <c r="A44" s="293" t="s">
        <v>141</v>
      </c>
      <c r="B44" s="294" t="s">
        <v>98</v>
      </c>
      <c r="C44" s="294">
        <v>94965</v>
      </c>
      <c r="D44" s="306" t="s">
        <v>127</v>
      </c>
      <c r="E44" s="302" t="s">
        <v>16</v>
      </c>
      <c r="F44" s="301">
        <f>ROUND('MEMORIA CALC.'!D297,2)</f>
        <v>4.96</v>
      </c>
      <c r="G44" s="556">
        <v>627.58000000000004</v>
      </c>
      <c r="H44" s="557">
        <f t="shared" si="6"/>
        <v>761.25</v>
      </c>
      <c r="I44" s="558">
        <f t="shared" si="7"/>
        <v>3112.8</v>
      </c>
      <c r="J44" s="534">
        <f t="shared" si="8"/>
        <v>3775.8</v>
      </c>
    </row>
    <row r="45" spans="1:19" s="236" customFormat="1" ht="25.5" customHeight="1" x14ac:dyDescent="0.25">
      <c r="A45" s="293" t="s">
        <v>291</v>
      </c>
      <c r="B45" s="294" t="s">
        <v>98</v>
      </c>
      <c r="C45" s="294">
        <v>103670</v>
      </c>
      <c r="D45" s="306" t="s">
        <v>584</v>
      </c>
      <c r="E45" s="302" t="s">
        <v>16</v>
      </c>
      <c r="F45" s="301">
        <f>ROUND('MEMORIA CALC.'!D304,2)</f>
        <v>4.96</v>
      </c>
      <c r="G45" s="556">
        <v>289.82</v>
      </c>
      <c r="H45" s="557">
        <f t="shared" si="6"/>
        <v>351.55</v>
      </c>
      <c r="I45" s="558">
        <f t="shared" si="7"/>
        <v>1437.51</v>
      </c>
      <c r="J45" s="534">
        <f t="shared" si="8"/>
        <v>1743.69</v>
      </c>
    </row>
    <row r="46" spans="1:19" s="236" customFormat="1" ht="27" x14ac:dyDescent="0.25">
      <c r="A46" s="293" t="s">
        <v>519</v>
      </c>
      <c r="B46" s="294" t="s">
        <v>98</v>
      </c>
      <c r="C46" s="294">
        <v>98557</v>
      </c>
      <c r="D46" s="306" t="s">
        <v>593</v>
      </c>
      <c r="E46" s="302" t="s">
        <v>8</v>
      </c>
      <c r="F46" s="301">
        <f>ROUND('MEMORIA CALC.'!D309,2)</f>
        <v>37.880000000000003</v>
      </c>
      <c r="G46" s="556">
        <v>47.55</v>
      </c>
      <c r="H46" s="557">
        <f t="shared" si="6"/>
        <v>57.68</v>
      </c>
      <c r="I46" s="558">
        <f t="shared" si="7"/>
        <v>1801.19</v>
      </c>
      <c r="J46" s="534">
        <f t="shared" si="8"/>
        <v>2184.92</v>
      </c>
    </row>
    <row r="47" spans="1:19" s="305" customFormat="1" ht="13.5" x14ac:dyDescent="0.25">
      <c r="A47" s="598" t="s">
        <v>129</v>
      </c>
      <c r="B47" s="599"/>
      <c r="C47" s="599"/>
      <c r="D47" s="599"/>
      <c r="E47" s="599"/>
      <c r="F47" s="599"/>
      <c r="G47" s="599"/>
      <c r="H47" s="559"/>
      <c r="I47" s="555">
        <f>ROUND(SUM(I36:I46),2)</f>
        <v>23785.17</v>
      </c>
      <c r="J47" s="555">
        <f>ROUND(SUM(J36:J46),2)</f>
        <v>28851.61</v>
      </c>
    </row>
    <row r="48" spans="1:19" s="236" customFormat="1" ht="13.5" x14ac:dyDescent="0.25">
      <c r="A48" s="299" t="s">
        <v>143</v>
      </c>
      <c r="B48" s="616" t="s">
        <v>131</v>
      </c>
      <c r="C48" s="617"/>
      <c r="D48" s="617"/>
      <c r="E48" s="617"/>
      <c r="F48" s="617"/>
      <c r="G48" s="617"/>
      <c r="H48" s="617"/>
      <c r="I48" s="618"/>
      <c r="J48" s="528"/>
    </row>
    <row r="49" spans="1:10" s="307" customFormat="1" ht="44.25" customHeight="1" x14ac:dyDescent="0.2">
      <c r="A49" s="293" t="s">
        <v>145</v>
      </c>
      <c r="B49" s="294" t="s">
        <v>98</v>
      </c>
      <c r="C49" s="294">
        <v>92263</v>
      </c>
      <c r="D49" s="306" t="s">
        <v>621</v>
      </c>
      <c r="E49" s="308" t="s">
        <v>8</v>
      </c>
      <c r="F49" s="301">
        <f>ROUND('MEMORIA CALC.'!D317,2)</f>
        <v>23.37</v>
      </c>
      <c r="G49" s="556">
        <v>168.02</v>
      </c>
      <c r="H49" s="557">
        <f t="shared" ref="H49:H58" si="10">ROUND(G49*1.213,2)</f>
        <v>203.81</v>
      </c>
      <c r="I49" s="558">
        <f t="shared" ref="I49:I58" si="11">ROUND(F49*G49,2)</f>
        <v>3926.63</v>
      </c>
      <c r="J49" s="534">
        <f t="shared" ref="J49:J58" si="12">ROUND((F49*H49),2)</f>
        <v>4763.04</v>
      </c>
    </row>
    <row r="50" spans="1:10" s="307" customFormat="1" ht="30" customHeight="1" x14ac:dyDescent="0.2">
      <c r="A50" s="293" t="s">
        <v>520</v>
      </c>
      <c r="B50" s="294" t="s">
        <v>98</v>
      </c>
      <c r="C50" s="302">
        <v>92265</v>
      </c>
      <c r="D50" s="306" t="s">
        <v>620</v>
      </c>
      <c r="E50" s="308" t="s">
        <v>8</v>
      </c>
      <c r="F50" s="301">
        <f>ROUND('MEMORIA CALC.'!D323,2)</f>
        <v>30.54</v>
      </c>
      <c r="G50" s="556">
        <v>127.58</v>
      </c>
      <c r="H50" s="557">
        <f t="shared" si="10"/>
        <v>154.75</v>
      </c>
      <c r="I50" s="558">
        <f t="shared" si="11"/>
        <v>3896.29</v>
      </c>
      <c r="J50" s="534">
        <f t="shared" si="12"/>
        <v>4726.07</v>
      </c>
    </row>
    <row r="51" spans="1:10" s="307" customFormat="1" ht="40.5" x14ac:dyDescent="0.2">
      <c r="A51" s="293" t="s">
        <v>521</v>
      </c>
      <c r="B51" s="294" t="s">
        <v>98</v>
      </c>
      <c r="C51" s="294">
        <v>92759</v>
      </c>
      <c r="D51" s="300" t="s">
        <v>580</v>
      </c>
      <c r="E51" s="309" t="s">
        <v>44</v>
      </c>
      <c r="F51" s="301">
        <f>ROUND('MEMORIA CALC.'!D330,2)</f>
        <v>62.72</v>
      </c>
      <c r="G51" s="561">
        <v>17.399999999999999</v>
      </c>
      <c r="H51" s="557">
        <f t="shared" si="10"/>
        <v>21.11</v>
      </c>
      <c r="I51" s="558">
        <f t="shared" si="11"/>
        <v>1091.33</v>
      </c>
      <c r="J51" s="534">
        <f t="shared" si="12"/>
        <v>1324.02</v>
      </c>
    </row>
    <row r="52" spans="1:10" s="307" customFormat="1" ht="42.75" customHeight="1" x14ac:dyDescent="0.2">
      <c r="A52" s="293" t="s">
        <v>522</v>
      </c>
      <c r="B52" s="294" t="s">
        <v>98</v>
      </c>
      <c r="C52" s="294">
        <v>92760</v>
      </c>
      <c r="D52" s="306" t="s">
        <v>585</v>
      </c>
      <c r="E52" s="308" t="s">
        <v>44</v>
      </c>
      <c r="F52" s="301">
        <f>ROUND('MEMORIA CALC.'!D336,2)</f>
        <v>10.82</v>
      </c>
      <c r="G52" s="561">
        <v>17.07</v>
      </c>
      <c r="H52" s="557">
        <f t="shared" si="10"/>
        <v>20.71</v>
      </c>
      <c r="I52" s="558">
        <f>ROUND(F52*G52,2)</f>
        <v>184.7</v>
      </c>
      <c r="J52" s="534">
        <f t="shared" si="12"/>
        <v>224.08</v>
      </c>
    </row>
    <row r="53" spans="1:10" s="307" customFormat="1" ht="40.5" x14ac:dyDescent="0.2">
      <c r="A53" s="293" t="s">
        <v>523</v>
      </c>
      <c r="B53" s="294" t="s">
        <v>98</v>
      </c>
      <c r="C53" s="303">
        <v>92761</v>
      </c>
      <c r="D53" s="300" t="s">
        <v>579</v>
      </c>
      <c r="E53" s="308" t="s">
        <v>44</v>
      </c>
      <c r="F53" s="301">
        <f>ROUND('MEMORIA CALC.'!D342,2)</f>
        <v>8.82</v>
      </c>
      <c r="G53" s="562">
        <v>16.48</v>
      </c>
      <c r="H53" s="557">
        <f t="shared" si="10"/>
        <v>19.989999999999998</v>
      </c>
      <c r="I53" s="558">
        <f t="shared" si="11"/>
        <v>145.35</v>
      </c>
      <c r="J53" s="534">
        <f t="shared" si="12"/>
        <v>176.31</v>
      </c>
    </row>
    <row r="54" spans="1:10" s="21" customFormat="1" ht="40.5" x14ac:dyDescent="0.2">
      <c r="A54" s="293" t="s">
        <v>524</v>
      </c>
      <c r="B54" s="294" t="s">
        <v>98</v>
      </c>
      <c r="C54" s="294">
        <v>92762</v>
      </c>
      <c r="D54" s="306" t="s">
        <v>581</v>
      </c>
      <c r="E54" s="308" t="s">
        <v>44</v>
      </c>
      <c r="F54" s="301">
        <f>ROUND('MEMORIA CALC.'!D349,2)</f>
        <v>34</v>
      </c>
      <c r="G54" s="556">
        <v>14.94</v>
      </c>
      <c r="H54" s="557">
        <f t="shared" si="10"/>
        <v>18.12</v>
      </c>
      <c r="I54" s="558">
        <f t="shared" si="11"/>
        <v>507.96</v>
      </c>
      <c r="J54" s="534">
        <f t="shared" si="12"/>
        <v>616.08000000000004</v>
      </c>
    </row>
    <row r="55" spans="1:10" s="21" customFormat="1" ht="40.5" x14ac:dyDescent="0.2">
      <c r="A55" s="293" t="s">
        <v>525</v>
      </c>
      <c r="B55" s="294" t="s">
        <v>98</v>
      </c>
      <c r="C55" s="294">
        <v>92763</v>
      </c>
      <c r="D55" s="306" t="s">
        <v>582</v>
      </c>
      <c r="E55" s="302" t="s">
        <v>44</v>
      </c>
      <c r="F55" s="301">
        <f>ROUND('MEMORIA CALC.'!D356,2)</f>
        <v>132</v>
      </c>
      <c r="G55" s="556">
        <v>12.7</v>
      </c>
      <c r="H55" s="557">
        <f t="shared" si="10"/>
        <v>15.41</v>
      </c>
      <c r="I55" s="558">
        <f t="shared" si="11"/>
        <v>1676.4</v>
      </c>
      <c r="J55" s="534">
        <f t="shared" si="12"/>
        <v>2034.12</v>
      </c>
    </row>
    <row r="56" spans="1:10" s="21" customFormat="1" ht="40.5" x14ac:dyDescent="0.2">
      <c r="A56" s="293" t="s">
        <v>526</v>
      </c>
      <c r="B56" s="294" t="s">
        <v>98</v>
      </c>
      <c r="C56" s="294">
        <v>92764</v>
      </c>
      <c r="D56" s="306" t="s">
        <v>583</v>
      </c>
      <c r="E56" s="302" t="s">
        <v>44</v>
      </c>
      <c r="F56" s="301">
        <f>ROUND('MEMORIA CALC.'!D362,2)</f>
        <v>52.09</v>
      </c>
      <c r="G56" s="556">
        <v>12.4</v>
      </c>
      <c r="H56" s="557">
        <f t="shared" si="10"/>
        <v>15.04</v>
      </c>
      <c r="I56" s="558">
        <f t="shared" si="11"/>
        <v>645.91999999999996</v>
      </c>
      <c r="J56" s="534">
        <f t="shared" si="12"/>
        <v>783.43</v>
      </c>
    </row>
    <row r="57" spans="1:10" s="236" customFormat="1" ht="40.5" x14ac:dyDescent="0.25">
      <c r="A57" s="293" t="s">
        <v>527</v>
      </c>
      <c r="B57" s="294" t="s">
        <v>98</v>
      </c>
      <c r="C57" s="294">
        <v>94965</v>
      </c>
      <c r="D57" s="306" t="s">
        <v>127</v>
      </c>
      <c r="E57" s="308" t="s">
        <v>16</v>
      </c>
      <c r="F57" s="301">
        <f>ROUND('MEMORIA CALC.'!D369,2)</f>
        <v>3.19</v>
      </c>
      <c r="G57" s="556">
        <v>627.58000000000004</v>
      </c>
      <c r="H57" s="557">
        <f t="shared" si="10"/>
        <v>761.25</v>
      </c>
      <c r="I57" s="558">
        <f t="shared" si="11"/>
        <v>2001.98</v>
      </c>
      <c r="J57" s="534">
        <f t="shared" si="12"/>
        <v>2428.39</v>
      </c>
    </row>
    <row r="58" spans="1:10" s="236" customFormat="1" ht="25.5" customHeight="1" x14ac:dyDescent="0.25">
      <c r="A58" s="293" t="s">
        <v>528</v>
      </c>
      <c r="B58" s="294" t="s">
        <v>98</v>
      </c>
      <c r="C58" s="294">
        <v>103670</v>
      </c>
      <c r="D58" s="306" t="s">
        <v>584</v>
      </c>
      <c r="E58" s="308" t="s">
        <v>16</v>
      </c>
      <c r="F58" s="301">
        <f>ROUND('MEMORIA CALC.'!D376,2)</f>
        <v>3.19</v>
      </c>
      <c r="G58" s="556">
        <v>289.82</v>
      </c>
      <c r="H58" s="557">
        <f t="shared" si="10"/>
        <v>351.55</v>
      </c>
      <c r="I58" s="558">
        <f t="shared" si="11"/>
        <v>924.53</v>
      </c>
      <c r="J58" s="534">
        <f t="shared" si="12"/>
        <v>1121.44</v>
      </c>
    </row>
    <row r="59" spans="1:10" s="305" customFormat="1" ht="13.5" x14ac:dyDescent="0.25">
      <c r="A59" s="598" t="s">
        <v>142</v>
      </c>
      <c r="B59" s="599"/>
      <c r="C59" s="599"/>
      <c r="D59" s="599"/>
      <c r="E59" s="599"/>
      <c r="F59" s="599"/>
      <c r="G59" s="599"/>
      <c r="H59" s="559"/>
      <c r="I59" s="560">
        <f>ROUND(SUM(I49:I58),2)</f>
        <v>15001.09</v>
      </c>
      <c r="J59" s="560">
        <f>ROUND(SUM(J49:J58),2)</f>
        <v>18196.98</v>
      </c>
    </row>
    <row r="60" spans="1:10" s="2" customFormat="1" ht="13.5" x14ac:dyDescent="0.25">
      <c r="A60" s="310" t="s">
        <v>147</v>
      </c>
      <c r="B60" s="616" t="s">
        <v>144</v>
      </c>
      <c r="C60" s="617"/>
      <c r="D60" s="617"/>
      <c r="E60" s="311"/>
      <c r="F60" s="312"/>
      <c r="G60" s="563"/>
      <c r="H60" s="563"/>
      <c r="I60" s="564"/>
      <c r="J60" s="530"/>
    </row>
    <row r="61" spans="1:10" s="236" customFormat="1" ht="56.25" customHeight="1" x14ac:dyDescent="0.25">
      <c r="A61" s="293" t="s">
        <v>149</v>
      </c>
      <c r="B61" s="294" t="s">
        <v>98</v>
      </c>
      <c r="C61" s="294">
        <v>103356</v>
      </c>
      <c r="D61" s="300" t="s">
        <v>619</v>
      </c>
      <c r="E61" s="294" t="s">
        <v>8</v>
      </c>
      <c r="F61" s="301">
        <f>ROUND('MEMORIA CALC.'!D409,2)</f>
        <v>185.23</v>
      </c>
      <c r="G61" s="565">
        <v>55.28</v>
      </c>
      <c r="H61" s="557">
        <f>ROUND(G61*1.213,2)</f>
        <v>67.05</v>
      </c>
      <c r="I61" s="558">
        <f>ROUND(F61*G61,2)</f>
        <v>10239.51</v>
      </c>
      <c r="J61" s="534">
        <f t="shared" ref="J61" si="13">ROUND((F61*H61),2)</f>
        <v>12419.67</v>
      </c>
    </row>
    <row r="62" spans="1:10" s="305" customFormat="1" ht="13.5" x14ac:dyDescent="0.25">
      <c r="A62" s="598" t="s">
        <v>146</v>
      </c>
      <c r="B62" s="599"/>
      <c r="C62" s="599"/>
      <c r="D62" s="599"/>
      <c r="E62" s="599"/>
      <c r="F62" s="599"/>
      <c r="G62" s="599"/>
      <c r="H62" s="554"/>
      <c r="I62" s="560">
        <f>ROUND(ROUND(I61,2),2)</f>
        <v>10239.51</v>
      </c>
      <c r="J62" s="560">
        <f>ROUND(ROUND(J61,2),2)</f>
        <v>12419.67</v>
      </c>
    </row>
    <row r="63" spans="1:10" s="313" customFormat="1" ht="15" x14ac:dyDescent="0.2">
      <c r="A63" s="291" t="s">
        <v>153</v>
      </c>
      <c r="B63" s="616" t="s">
        <v>148</v>
      </c>
      <c r="C63" s="617"/>
      <c r="D63" s="617"/>
      <c r="E63" s="617"/>
      <c r="F63" s="617"/>
      <c r="G63" s="617"/>
      <c r="H63" s="617"/>
      <c r="I63" s="618"/>
      <c r="J63" s="531"/>
    </row>
    <row r="64" spans="1:10" s="297" customFormat="1" ht="40.5" x14ac:dyDescent="0.2">
      <c r="A64" s="293" t="s">
        <v>155</v>
      </c>
      <c r="B64" s="294" t="s">
        <v>98</v>
      </c>
      <c r="C64" s="294">
        <v>92593</v>
      </c>
      <c r="D64" s="300" t="s">
        <v>295</v>
      </c>
      <c r="E64" s="294" t="s">
        <v>44</v>
      </c>
      <c r="F64" s="301">
        <f>ROUND('MEMORIA CALC.'!D418,2)</f>
        <v>2354.04</v>
      </c>
      <c r="G64" s="565">
        <v>13.74</v>
      </c>
      <c r="H64" s="557">
        <f t="shared" ref="H64:H68" si="14">ROUND(G64*1.213,2)</f>
        <v>16.670000000000002</v>
      </c>
      <c r="I64" s="558">
        <f t="shared" ref="I64:I68" si="15">ROUND(F64*G64,2)</f>
        <v>32344.51</v>
      </c>
      <c r="J64" s="534">
        <f t="shared" ref="J64:J71" si="16">ROUND((F64*H64),2)</f>
        <v>39241.85</v>
      </c>
    </row>
    <row r="65" spans="1:10" s="297" customFormat="1" ht="54" x14ac:dyDescent="0.2">
      <c r="A65" s="293" t="s">
        <v>156</v>
      </c>
      <c r="B65" s="294" t="s">
        <v>98</v>
      </c>
      <c r="C65" s="294">
        <v>92580</v>
      </c>
      <c r="D65" s="300" t="s">
        <v>297</v>
      </c>
      <c r="E65" s="294" t="s">
        <v>100</v>
      </c>
      <c r="F65" s="301">
        <f>ROUND('MEMORIA CALC.'!D424,2)</f>
        <v>220.89</v>
      </c>
      <c r="G65" s="565">
        <v>59.64</v>
      </c>
      <c r="H65" s="557">
        <f t="shared" si="14"/>
        <v>72.34</v>
      </c>
      <c r="I65" s="558">
        <f t="shared" si="15"/>
        <v>13173.88</v>
      </c>
      <c r="J65" s="534">
        <f t="shared" si="16"/>
        <v>15979.18</v>
      </c>
    </row>
    <row r="66" spans="1:10" s="297" customFormat="1" ht="27" x14ac:dyDescent="0.2">
      <c r="A66" s="293" t="s">
        <v>157</v>
      </c>
      <c r="B66" s="294" t="s">
        <v>98</v>
      </c>
      <c r="C66" s="294">
        <v>94216</v>
      </c>
      <c r="D66" s="300" t="s">
        <v>298</v>
      </c>
      <c r="E66" s="294" t="s">
        <v>100</v>
      </c>
      <c r="F66" s="301">
        <f>ROUND('MEMORIA CALC.'!D430,2)</f>
        <v>220.89</v>
      </c>
      <c r="G66" s="565">
        <v>290.81</v>
      </c>
      <c r="H66" s="557">
        <f t="shared" si="14"/>
        <v>352.75</v>
      </c>
      <c r="I66" s="558">
        <f t="shared" si="15"/>
        <v>64237.02</v>
      </c>
      <c r="J66" s="534">
        <f t="shared" si="16"/>
        <v>77918.95</v>
      </c>
    </row>
    <row r="67" spans="1:10" s="297" customFormat="1" ht="40.5" x14ac:dyDescent="0.2">
      <c r="A67" s="293" t="s">
        <v>529</v>
      </c>
      <c r="B67" s="294" t="s">
        <v>98</v>
      </c>
      <c r="C67" s="294">
        <v>94228</v>
      </c>
      <c r="D67" s="300" t="s">
        <v>150</v>
      </c>
      <c r="E67" s="294" t="s">
        <v>151</v>
      </c>
      <c r="F67" s="301">
        <f>ROUND('MEMORIA CALC.'!D444,2)</f>
        <v>48.07</v>
      </c>
      <c r="G67" s="565">
        <v>90.2</v>
      </c>
      <c r="H67" s="557">
        <f t="shared" si="14"/>
        <v>109.41</v>
      </c>
      <c r="I67" s="558">
        <f t="shared" si="15"/>
        <v>4335.91</v>
      </c>
      <c r="J67" s="534">
        <f t="shared" si="16"/>
        <v>5259.34</v>
      </c>
    </row>
    <row r="68" spans="1:10" s="297" customFormat="1" ht="27" x14ac:dyDescent="0.2">
      <c r="A68" s="293" t="s">
        <v>530</v>
      </c>
      <c r="B68" s="294" t="s">
        <v>98</v>
      </c>
      <c r="C68" s="294">
        <v>94231</v>
      </c>
      <c r="D68" s="300" t="s">
        <v>152</v>
      </c>
      <c r="E68" s="294" t="s">
        <v>151</v>
      </c>
      <c r="F68" s="301">
        <f>ROUND('MEMORIA CALC.'!D454,2)</f>
        <v>25.52</v>
      </c>
      <c r="G68" s="565">
        <v>55.28</v>
      </c>
      <c r="H68" s="557">
        <f t="shared" si="14"/>
        <v>67.05</v>
      </c>
      <c r="I68" s="558">
        <f t="shared" si="15"/>
        <v>1410.75</v>
      </c>
      <c r="J68" s="534">
        <f t="shared" si="16"/>
        <v>1711.12</v>
      </c>
    </row>
    <row r="69" spans="1:10" s="297" customFormat="1" ht="15" x14ac:dyDescent="0.2">
      <c r="A69" s="293" t="s">
        <v>531</v>
      </c>
      <c r="B69" s="294" t="s">
        <v>340</v>
      </c>
      <c r="C69" s="294" t="str">
        <f>CPU!A180</f>
        <v>CPU-11</v>
      </c>
      <c r="D69" s="300" t="s">
        <v>565</v>
      </c>
      <c r="E69" s="294" t="s">
        <v>57</v>
      </c>
      <c r="F69" s="301">
        <f>'MEMORIA CALC.'!D464</f>
        <v>21.259999999999998</v>
      </c>
      <c r="G69" s="565">
        <f>CPU!F207</f>
        <v>42.77</v>
      </c>
      <c r="H69" s="557">
        <f t="shared" ref="H69" si="17">ROUND(G69*1.213,2)</f>
        <v>51.88</v>
      </c>
      <c r="I69" s="558">
        <f t="shared" ref="I69" si="18">ROUND(F69*G69,2)</f>
        <v>909.29</v>
      </c>
      <c r="J69" s="534">
        <f t="shared" ref="J69" si="19">ROUND((F69*H69),2)</f>
        <v>1102.97</v>
      </c>
    </row>
    <row r="70" spans="1:10" s="297" customFormat="1" ht="15" x14ac:dyDescent="0.2">
      <c r="A70" s="293"/>
      <c r="B70" s="294"/>
      <c r="C70" s="294"/>
      <c r="D70" s="343" t="s">
        <v>448</v>
      </c>
      <c r="E70" s="294"/>
      <c r="F70" s="301"/>
      <c r="G70" s="565"/>
      <c r="H70" s="557"/>
      <c r="I70" s="558"/>
      <c r="J70" s="526"/>
    </row>
    <row r="71" spans="1:10" s="297" customFormat="1" ht="37.5" customHeight="1" x14ac:dyDescent="0.2">
      <c r="A71" s="293" t="s">
        <v>532</v>
      </c>
      <c r="B71" s="294" t="s">
        <v>340</v>
      </c>
      <c r="C71" s="294">
        <v>96111</v>
      </c>
      <c r="D71" s="300" t="s">
        <v>487</v>
      </c>
      <c r="E71" s="294" t="s">
        <v>8</v>
      </c>
      <c r="F71" s="301">
        <f>ROUND('MEMORIA CALC.'!D475,2)</f>
        <v>226.91</v>
      </c>
      <c r="G71" s="565">
        <v>74.599999999999994</v>
      </c>
      <c r="H71" s="557">
        <f t="shared" ref="H71" si="20">ROUND(G71*1.213,2)</f>
        <v>90.49</v>
      </c>
      <c r="I71" s="558">
        <f t="shared" ref="I71" si="21">ROUND(F71*G71,2)</f>
        <v>16927.490000000002</v>
      </c>
      <c r="J71" s="534">
        <f t="shared" si="16"/>
        <v>20533.09</v>
      </c>
    </row>
    <row r="72" spans="1:10" s="298" customFormat="1" ht="15" x14ac:dyDescent="0.2">
      <c r="A72" s="598" t="s">
        <v>486</v>
      </c>
      <c r="B72" s="599"/>
      <c r="C72" s="599"/>
      <c r="D72" s="599"/>
      <c r="E72" s="599"/>
      <c r="F72" s="599"/>
      <c r="G72" s="599"/>
      <c r="H72" s="559"/>
      <c r="I72" s="560">
        <f>ROUND(SUM(I64:I71),2)</f>
        <v>133338.85</v>
      </c>
      <c r="J72" s="560">
        <f>ROUND(SUM(J64:J71),2)</f>
        <v>161746.5</v>
      </c>
    </row>
    <row r="73" spans="1:10" s="313" customFormat="1" ht="15" x14ac:dyDescent="0.2">
      <c r="A73" s="291" t="s">
        <v>159</v>
      </c>
      <c r="B73" s="616" t="s">
        <v>154</v>
      </c>
      <c r="C73" s="617"/>
      <c r="D73" s="617"/>
      <c r="E73" s="617"/>
      <c r="F73" s="617"/>
      <c r="G73" s="617"/>
      <c r="H73" s="617"/>
      <c r="I73" s="618"/>
      <c r="J73" s="531"/>
    </row>
    <row r="74" spans="1:10" s="313" customFormat="1" ht="15" x14ac:dyDescent="0.2">
      <c r="A74" s="291"/>
      <c r="B74" s="583"/>
      <c r="C74" s="584"/>
      <c r="D74" s="584"/>
      <c r="E74" s="584"/>
      <c r="F74" s="584"/>
      <c r="G74" s="584"/>
      <c r="H74" s="585"/>
      <c r="I74" s="584"/>
      <c r="J74" s="531"/>
    </row>
    <row r="75" spans="1:10" s="313" customFormat="1" ht="27" x14ac:dyDescent="0.2">
      <c r="A75" s="293" t="s">
        <v>161</v>
      </c>
      <c r="B75" s="294" t="s">
        <v>98</v>
      </c>
      <c r="C75" s="294">
        <v>94319</v>
      </c>
      <c r="D75" s="314" t="s">
        <v>605</v>
      </c>
      <c r="E75" s="294" t="s">
        <v>16</v>
      </c>
      <c r="F75" s="301">
        <f>'MEMORIA CALC.'!D485</f>
        <v>21.16</v>
      </c>
      <c r="G75" s="561">
        <v>79.28</v>
      </c>
      <c r="H75" s="557">
        <f t="shared" ref="H75" si="22">ROUND(G75*1.213,2)</f>
        <v>96.17</v>
      </c>
      <c r="I75" s="558">
        <f>ROUND(F75*G75,2)</f>
        <v>1677.56</v>
      </c>
      <c r="J75" s="534">
        <f t="shared" ref="J75" si="23">ROUND((F75*H75),2)</f>
        <v>2034.96</v>
      </c>
    </row>
    <row r="76" spans="1:10" s="304" customFormat="1" ht="39" customHeight="1" x14ac:dyDescent="0.2">
      <c r="A76" s="293" t="s">
        <v>163</v>
      </c>
      <c r="B76" s="294" t="s">
        <v>98</v>
      </c>
      <c r="C76" s="294">
        <v>87302</v>
      </c>
      <c r="D76" s="314" t="s">
        <v>622</v>
      </c>
      <c r="E76" s="294" t="s">
        <v>16</v>
      </c>
      <c r="F76" s="301">
        <f>'MEMORIA CALC.'!D494</f>
        <v>10.58</v>
      </c>
      <c r="G76" s="561">
        <v>761.04</v>
      </c>
      <c r="H76" s="557">
        <f t="shared" ref="H76:H78" si="24">ROUND(G76*1.213,2)</f>
        <v>923.14</v>
      </c>
      <c r="I76" s="558">
        <f>ROUND(F76*G76,2)</f>
        <v>8051.8</v>
      </c>
      <c r="J76" s="534">
        <f t="shared" ref="J76:J78" si="25">ROUND((F76*H76),2)</f>
        <v>9766.82</v>
      </c>
    </row>
    <row r="77" spans="1:10" s="304" customFormat="1" ht="38.25" customHeight="1" x14ac:dyDescent="0.2">
      <c r="A77" s="293" t="s">
        <v>165</v>
      </c>
      <c r="B77" s="294" t="s">
        <v>98</v>
      </c>
      <c r="C77" s="294">
        <v>87260</v>
      </c>
      <c r="D77" s="314" t="s">
        <v>488</v>
      </c>
      <c r="E77" s="294" t="s">
        <v>100</v>
      </c>
      <c r="F77" s="301">
        <f>ROUND('MEMORIA CALC.'!D505,2)</f>
        <v>211.6</v>
      </c>
      <c r="G77" s="561">
        <v>163.47</v>
      </c>
      <c r="H77" s="557">
        <f t="shared" si="24"/>
        <v>198.29</v>
      </c>
      <c r="I77" s="558">
        <f>ROUND(F77*G77,2)</f>
        <v>34590.25</v>
      </c>
      <c r="J77" s="534">
        <f t="shared" si="25"/>
        <v>41958.16</v>
      </c>
    </row>
    <row r="78" spans="1:10" s="304" customFormat="1" ht="40.5" x14ac:dyDescent="0.2">
      <c r="A78" s="293" t="s">
        <v>607</v>
      </c>
      <c r="B78" s="294" t="s">
        <v>98</v>
      </c>
      <c r="C78" s="294">
        <v>87260</v>
      </c>
      <c r="D78" s="314" t="s">
        <v>489</v>
      </c>
      <c r="E78" s="294" t="s">
        <v>8</v>
      </c>
      <c r="F78" s="301">
        <f>ROUND('MEMORIA CALC.'!D533,2)</f>
        <v>5.73</v>
      </c>
      <c r="G78" s="561">
        <v>163.47</v>
      </c>
      <c r="H78" s="557">
        <f t="shared" si="24"/>
        <v>198.29</v>
      </c>
      <c r="I78" s="558">
        <f>ROUND(F78*G78,2)</f>
        <v>936.68</v>
      </c>
      <c r="J78" s="534">
        <f t="shared" si="25"/>
        <v>1136.2</v>
      </c>
    </row>
    <row r="79" spans="1:10" s="315" customFormat="1" ht="15" x14ac:dyDescent="0.2">
      <c r="A79" s="598" t="s">
        <v>158</v>
      </c>
      <c r="B79" s="599"/>
      <c r="C79" s="599"/>
      <c r="D79" s="599"/>
      <c r="E79" s="599"/>
      <c r="F79" s="599"/>
      <c r="G79" s="599"/>
      <c r="H79" s="559"/>
      <c r="I79" s="560">
        <f>ROUND(SUM(I76:I78),2)</f>
        <v>43578.73</v>
      </c>
      <c r="J79" s="560">
        <f>ROUND(SUM(J75:J78),2)</f>
        <v>54896.14</v>
      </c>
    </row>
    <row r="80" spans="1:10" s="349" customFormat="1" ht="15" customHeight="1" x14ac:dyDescent="0.2">
      <c r="A80" s="327" t="s">
        <v>169</v>
      </c>
      <c r="B80" s="607" t="s">
        <v>160</v>
      </c>
      <c r="C80" s="608"/>
      <c r="D80" s="608"/>
      <c r="E80" s="608"/>
      <c r="F80" s="608"/>
      <c r="G80" s="608"/>
      <c r="H80" s="608"/>
      <c r="I80" s="609"/>
      <c r="J80" s="526"/>
    </row>
    <row r="81" spans="1:10" s="297" customFormat="1" ht="40.5" x14ac:dyDescent="0.2">
      <c r="A81" s="293" t="s">
        <v>171</v>
      </c>
      <c r="B81" s="294" t="s">
        <v>98</v>
      </c>
      <c r="C81" s="302">
        <v>87879</v>
      </c>
      <c r="D81" s="306" t="s">
        <v>162</v>
      </c>
      <c r="E81" s="302" t="s">
        <v>8</v>
      </c>
      <c r="F81" s="301">
        <f>ROUND('MEMORIA CALC.'!D545,2)</f>
        <v>370.47</v>
      </c>
      <c r="G81" s="556">
        <v>4.78</v>
      </c>
      <c r="H81" s="557">
        <f t="shared" ref="H81:H84" si="26">ROUND(G81*1.213,2)</f>
        <v>5.8</v>
      </c>
      <c r="I81" s="558">
        <f>ROUND(F81*G81,2)</f>
        <v>1770.85</v>
      </c>
      <c r="J81" s="534">
        <f t="shared" ref="J81:J84" si="27">ROUND((F81*H81),2)</f>
        <v>2148.73</v>
      </c>
    </row>
    <row r="82" spans="1:10" s="297" customFormat="1" ht="67.5" x14ac:dyDescent="0.2">
      <c r="A82" s="293" t="s">
        <v>172</v>
      </c>
      <c r="B82" s="294" t="s">
        <v>98</v>
      </c>
      <c r="C82" s="294">
        <v>87529</v>
      </c>
      <c r="D82" s="300" t="s">
        <v>164</v>
      </c>
      <c r="E82" s="294" t="s">
        <v>8</v>
      </c>
      <c r="F82" s="301">
        <f>ROUND('MEMORIA CALC.'!D561,2)</f>
        <v>347.97</v>
      </c>
      <c r="G82" s="561">
        <v>40.31</v>
      </c>
      <c r="H82" s="557">
        <f t="shared" si="26"/>
        <v>48.9</v>
      </c>
      <c r="I82" s="558">
        <f>ROUND(F82*G82,2)</f>
        <v>14026.67</v>
      </c>
      <c r="J82" s="534">
        <f t="shared" si="27"/>
        <v>17015.73</v>
      </c>
    </row>
    <row r="83" spans="1:10" s="297" customFormat="1" ht="54" x14ac:dyDescent="0.2">
      <c r="A83" s="293" t="s">
        <v>173</v>
      </c>
      <c r="B83" s="294" t="s">
        <v>98</v>
      </c>
      <c r="C83" s="294">
        <v>87273</v>
      </c>
      <c r="D83" s="300" t="s">
        <v>166</v>
      </c>
      <c r="E83" s="294" t="s">
        <v>100</v>
      </c>
      <c r="F83" s="301">
        <f>ROUND('MEMORIA CALC.'!D583,2)</f>
        <v>122.26</v>
      </c>
      <c r="G83" s="561">
        <v>76.77</v>
      </c>
      <c r="H83" s="557">
        <f t="shared" si="26"/>
        <v>93.12</v>
      </c>
      <c r="I83" s="558">
        <f>ROUND(F83*G83,2)</f>
        <v>9385.9</v>
      </c>
      <c r="J83" s="534">
        <f t="shared" si="27"/>
        <v>11384.85</v>
      </c>
    </row>
    <row r="84" spans="1:10" s="297" customFormat="1" ht="54" x14ac:dyDescent="0.2">
      <c r="A84" s="293" t="s">
        <v>174</v>
      </c>
      <c r="B84" s="294" t="s">
        <v>98</v>
      </c>
      <c r="C84" s="294">
        <v>87531</v>
      </c>
      <c r="D84" s="300" t="s">
        <v>167</v>
      </c>
      <c r="E84" s="294" t="s">
        <v>100</v>
      </c>
      <c r="F84" s="301">
        <f>ROUND('MEMORIA CALC.'!D590,2)</f>
        <v>22.5</v>
      </c>
      <c r="G84" s="561">
        <v>38.99</v>
      </c>
      <c r="H84" s="557">
        <f t="shared" si="26"/>
        <v>47.29</v>
      </c>
      <c r="I84" s="558">
        <f>ROUND(F84*G84,2)</f>
        <v>877.28</v>
      </c>
      <c r="J84" s="534">
        <f t="shared" si="27"/>
        <v>1064.03</v>
      </c>
    </row>
    <row r="85" spans="1:10" s="298" customFormat="1" ht="15" x14ac:dyDescent="0.2">
      <c r="A85" s="598" t="s">
        <v>168</v>
      </c>
      <c r="B85" s="599"/>
      <c r="C85" s="599"/>
      <c r="D85" s="599"/>
      <c r="E85" s="599"/>
      <c r="F85" s="599"/>
      <c r="G85" s="599"/>
      <c r="H85" s="559"/>
      <c r="I85" s="560">
        <f>ROUND(SUM(I81:I84),2)</f>
        <v>26060.7</v>
      </c>
      <c r="J85" s="560">
        <f>ROUND(SUM(J81:J84),2)</f>
        <v>31613.34</v>
      </c>
    </row>
    <row r="86" spans="1:10" s="349" customFormat="1" ht="15" x14ac:dyDescent="0.2">
      <c r="A86" s="380" t="s">
        <v>176</v>
      </c>
      <c r="B86" s="610" t="s">
        <v>170</v>
      </c>
      <c r="C86" s="611"/>
      <c r="D86" s="611"/>
      <c r="E86" s="611"/>
      <c r="F86" s="611"/>
      <c r="G86" s="611"/>
      <c r="H86" s="611"/>
      <c r="I86" s="612"/>
      <c r="J86" s="526"/>
    </row>
    <row r="87" spans="1:10" s="297" customFormat="1" ht="27" x14ac:dyDescent="0.2">
      <c r="A87" s="513" t="s">
        <v>178</v>
      </c>
      <c r="B87" s="512" t="s">
        <v>98</v>
      </c>
      <c r="C87" s="512" t="s">
        <v>491</v>
      </c>
      <c r="D87" s="514" t="s">
        <v>490</v>
      </c>
      <c r="E87" s="512" t="s">
        <v>100</v>
      </c>
      <c r="F87" s="322">
        <f>ROUND('MEMORIA CALC.'!D601,2)</f>
        <v>9.4499999999999993</v>
      </c>
      <c r="G87" s="566">
        <f>CPU!F151</f>
        <v>874.3</v>
      </c>
      <c r="H87" s="557">
        <f t="shared" ref="H87:H90" si="28">ROUND(G87*1.213,2)</f>
        <v>1060.53</v>
      </c>
      <c r="I87" s="567">
        <f t="shared" ref="I87:I90" si="29">ROUND(F87*G87,2)</f>
        <v>8262.14</v>
      </c>
      <c r="J87" s="534">
        <f t="shared" ref="J87:J90" si="30">ROUND((F87*H87),2)</f>
        <v>10022.01</v>
      </c>
    </row>
    <row r="88" spans="1:10" s="297" customFormat="1" ht="26.25" customHeight="1" x14ac:dyDescent="0.2">
      <c r="A88" s="513" t="s">
        <v>344</v>
      </c>
      <c r="B88" s="294" t="s">
        <v>98</v>
      </c>
      <c r="C88" s="294">
        <v>94570</v>
      </c>
      <c r="D88" s="300" t="s">
        <v>594</v>
      </c>
      <c r="E88" s="294" t="s">
        <v>8</v>
      </c>
      <c r="F88" s="301">
        <f>ROUND('MEMORIA CALC.'!D612,2)</f>
        <v>25.9</v>
      </c>
      <c r="G88" s="565">
        <v>476.39</v>
      </c>
      <c r="H88" s="557">
        <f t="shared" si="28"/>
        <v>577.86</v>
      </c>
      <c r="I88" s="558">
        <f t="shared" si="29"/>
        <v>12338.5</v>
      </c>
      <c r="J88" s="534">
        <f t="shared" si="30"/>
        <v>14966.57</v>
      </c>
    </row>
    <row r="89" spans="1:10" s="297" customFormat="1" ht="15" x14ac:dyDescent="0.2">
      <c r="A89" s="513" t="s">
        <v>180</v>
      </c>
      <c r="B89" s="294" t="s">
        <v>340</v>
      </c>
      <c r="C89" s="294" t="s">
        <v>419</v>
      </c>
      <c r="D89" s="300" t="s">
        <v>418</v>
      </c>
      <c r="E89" s="294" t="s">
        <v>8</v>
      </c>
      <c r="F89" s="301">
        <f>ROUND('MEMORIA CALC.'!D622,2)</f>
        <v>6.52</v>
      </c>
      <c r="G89" s="565">
        <f>CPU!F68</f>
        <v>542.84</v>
      </c>
      <c r="H89" s="557">
        <f t="shared" si="28"/>
        <v>658.46</v>
      </c>
      <c r="I89" s="558">
        <f t="shared" si="29"/>
        <v>3539.32</v>
      </c>
      <c r="J89" s="534">
        <f t="shared" si="30"/>
        <v>4293.16</v>
      </c>
    </row>
    <row r="90" spans="1:10" s="297" customFormat="1" ht="46.5" customHeight="1" x14ac:dyDescent="0.2">
      <c r="A90" s="513" t="s">
        <v>459</v>
      </c>
      <c r="B90" s="294" t="s">
        <v>98</v>
      </c>
      <c r="C90" s="294">
        <v>101965</v>
      </c>
      <c r="D90" s="300" t="s">
        <v>586</v>
      </c>
      <c r="E90" s="294" t="s">
        <v>57</v>
      </c>
      <c r="F90" s="301">
        <f>ROUND('MEMORIA CALC.'!D630,2)</f>
        <v>29</v>
      </c>
      <c r="G90" s="565">
        <v>225.65</v>
      </c>
      <c r="H90" s="557">
        <f t="shared" si="28"/>
        <v>273.70999999999998</v>
      </c>
      <c r="I90" s="558">
        <f t="shared" si="29"/>
        <v>6543.85</v>
      </c>
      <c r="J90" s="534">
        <f t="shared" si="30"/>
        <v>7937.59</v>
      </c>
    </row>
    <row r="91" spans="1:10" s="298" customFormat="1" ht="15" x14ac:dyDescent="0.2">
      <c r="A91" s="598" t="s">
        <v>175</v>
      </c>
      <c r="B91" s="599"/>
      <c r="C91" s="599"/>
      <c r="D91" s="599"/>
      <c r="E91" s="599"/>
      <c r="F91" s="599"/>
      <c r="G91" s="599"/>
      <c r="H91" s="559"/>
      <c r="I91" s="560">
        <f>ROUND(SUM(I87:I90),2)</f>
        <v>30683.81</v>
      </c>
      <c r="J91" s="560">
        <f>ROUND(SUM(J87:J90),2)</f>
        <v>37219.33</v>
      </c>
    </row>
    <row r="92" spans="1:10" s="292" customFormat="1" ht="15" x14ac:dyDescent="0.2">
      <c r="A92" s="316" t="s">
        <v>183</v>
      </c>
      <c r="B92" s="613" t="s">
        <v>177</v>
      </c>
      <c r="C92" s="614"/>
      <c r="D92" s="614"/>
      <c r="E92" s="614"/>
      <c r="F92" s="614"/>
      <c r="G92" s="614"/>
      <c r="H92" s="614"/>
      <c r="I92" s="615"/>
      <c r="J92" s="525"/>
    </row>
    <row r="93" spans="1:10" s="297" customFormat="1" ht="27" x14ac:dyDescent="0.2">
      <c r="A93" s="293" t="s">
        <v>186</v>
      </c>
      <c r="B93" s="294" t="s">
        <v>98</v>
      </c>
      <c r="C93" s="294">
        <v>88497</v>
      </c>
      <c r="D93" s="314" t="s">
        <v>179</v>
      </c>
      <c r="E93" s="294" t="s">
        <v>8</v>
      </c>
      <c r="F93" s="301">
        <f>ROUND('MEMORIA CALC.'!D638,2)</f>
        <v>370.47</v>
      </c>
      <c r="G93" s="561">
        <v>16.78</v>
      </c>
      <c r="H93" s="557">
        <f t="shared" ref="H93:H94" si="31">ROUND(G93*1.213,2)</f>
        <v>20.350000000000001</v>
      </c>
      <c r="I93" s="558">
        <f>ROUND(F93*G93,2)</f>
        <v>6216.49</v>
      </c>
      <c r="J93" s="534">
        <f t="shared" ref="J93:J94" si="32">ROUND((F93*H93),2)</f>
        <v>7539.06</v>
      </c>
    </row>
    <row r="94" spans="1:10" s="297" customFormat="1" ht="27" x14ac:dyDescent="0.2">
      <c r="A94" s="293" t="s">
        <v>188</v>
      </c>
      <c r="B94" s="294" t="s">
        <v>98</v>
      </c>
      <c r="C94" s="294">
        <v>88489</v>
      </c>
      <c r="D94" s="314" t="s">
        <v>181</v>
      </c>
      <c r="E94" s="294" t="s">
        <v>8</v>
      </c>
      <c r="F94" s="301">
        <f>ROUND('MEMORIA CALC.'!D644,2)</f>
        <v>370.47</v>
      </c>
      <c r="G94" s="561">
        <v>15.54</v>
      </c>
      <c r="H94" s="557">
        <f t="shared" si="31"/>
        <v>18.850000000000001</v>
      </c>
      <c r="I94" s="558">
        <f>ROUND(F94*G94,2)</f>
        <v>5757.1</v>
      </c>
      <c r="J94" s="534">
        <f t="shared" si="32"/>
        <v>6983.36</v>
      </c>
    </row>
    <row r="95" spans="1:10" s="298" customFormat="1" ht="15" x14ac:dyDescent="0.2">
      <c r="A95" s="598" t="s">
        <v>182</v>
      </c>
      <c r="B95" s="599"/>
      <c r="C95" s="599"/>
      <c r="D95" s="599"/>
      <c r="E95" s="599"/>
      <c r="F95" s="599"/>
      <c r="G95" s="599"/>
      <c r="H95" s="559"/>
      <c r="I95" s="560">
        <f>ROUND(SUM(I93:I94),2)</f>
        <v>11973.59</v>
      </c>
      <c r="J95" s="529">
        <f>ROUND(SUM(J93:J94),2)</f>
        <v>14522.42</v>
      </c>
    </row>
    <row r="96" spans="1:10" s="317" customFormat="1" ht="13.5" x14ac:dyDescent="0.2">
      <c r="A96" s="291" t="s">
        <v>207</v>
      </c>
      <c r="B96" s="616" t="s">
        <v>184</v>
      </c>
      <c r="C96" s="617"/>
      <c r="D96" s="617"/>
      <c r="E96" s="617"/>
      <c r="F96" s="617"/>
      <c r="G96" s="617"/>
      <c r="H96" s="614"/>
      <c r="I96" s="615"/>
      <c r="J96" s="532"/>
    </row>
    <row r="97" spans="1:10" s="317" customFormat="1" ht="13.5" x14ac:dyDescent="0.2">
      <c r="A97" s="299"/>
      <c r="B97" s="318"/>
      <c r="C97" s="319"/>
      <c r="D97" s="320" t="s">
        <v>185</v>
      </c>
      <c r="E97" s="319"/>
      <c r="F97" s="321"/>
      <c r="G97" s="567"/>
      <c r="H97" s="568"/>
      <c r="I97" s="567"/>
      <c r="J97" s="532"/>
    </row>
    <row r="98" spans="1:10" s="21" customFormat="1" ht="27" x14ac:dyDescent="0.2">
      <c r="A98" s="293" t="s">
        <v>210</v>
      </c>
      <c r="B98" s="294" t="s">
        <v>98</v>
      </c>
      <c r="C98" s="302">
        <v>89356</v>
      </c>
      <c r="D98" s="306" t="s">
        <v>187</v>
      </c>
      <c r="E98" s="302" t="s">
        <v>151</v>
      </c>
      <c r="F98" s="301">
        <f>ROUND('MEMORIA CALC.'!C653,2)</f>
        <v>21.21</v>
      </c>
      <c r="G98" s="569">
        <v>23.61</v>
      </c>
      <c r="H98" s="557">
        <f t="shared" ref="H98:H109" si="33">ROUND(G98*1.213,2)</f>
        <v>28.64</v>
      </c>
      <c r="I98" s="570">
        <f t="shared" ref="I98:I109" si="34">ROUND(G98*F98,2)</f>
        <v>500.77</v>
      </c>
      <c r="J98" s="534">
        <f t="shared" ref="J98:J130" si="35">ROUND((F98*H98),2)</f>
        <v>607.45000000000005</v>
      </c>
    </row>
    <row r="99" spans="1:10" s="21" customFormat="1" ht="27" x14ac:dyDescent="0.2">
      <c r="A99" s="293" t="s">
        <v>211</v>
      </c>
      <c r="B99" s="294" t="s">
        <v>98</v>
      </c>
      <c r="C99" s="294">
        <v>89357</v>
      </c>
      <c r="D99" s="300" t="s">
        <v>189</v>
      </c>
      <c r="E99" s="294" t="s">
        <v>151</v>
      </c>
      <c r="F99" s="301">
        <f>ROUND('MEMORIA CALC.'!C658,2)</f>
        <v>16.48</v>
      </c>
      <c r="G99" s="565">
        <v>33.21</v>
      </c>
      <c r="H99" s="557">
        <f t="shared" si="33"/>
        <v>40.28</v>
      </c>
      <c r="I99" s="570">
        <f t="shared" si="34"/>
        <v>547.29999999999995</v>
      </c>
      <c r="J99" s="534">
        <f t="shared" si="35"/>
        <v>663.81</v>
      </c>
    </row>
    <row r="100" spans="1:10" s="21" customFormat="1" ht="40.5" x14ac:dyDescent="0.2">
      <c r="A100" s="293" t="s">
        <v>213</v>
      </c>
      <c r="B100" s="294" t="s">
        <v>98</v>
      </c>
      <c r="C100" s="294">
        <v>89364</v>
      </c>
      <c r="D100" s="300" t="s">
        <v>190</v>
      </c>
      <c r="E100" s="294" t="s">
        <v>109</v>
      </c>
      <c r="F100" s="301">
        <f>ROUND('MEMORIA CALC.'!C663,2)</f>
        <v>4</v>
      </c>
      <c r="G100" s="565">
        <v>11.99</v>
      </c>
      <c r="H100" s="557">
        <f t="shared" si="33"/>
        <v>14.54</v>
      </c>
      <c r="I100" s="570">
        <f t="shared" si="34"/>
        <v>47.96</v>
      </c>
      <c r="J100" s="534">
        <f t="shared" si="35"/>
        <v>58.16</v>
      </c>
    </row>
    <row r="101" spans="1:10" s="350" customFormat="1" ht="27" x14ac:dyDescent="0.2">
      <c r="A101" s="293" t="s">
        <v>214</v>
      </c>
      <c r="B101" s="294" t="s">
        <v>98</v>
      </c>
      <c r="C101" s="294">
        <v>89494</v>
      </c>
      <c r="D101" s="300" t="s">
        <v>323</v>
      </c>
      <c r="E101" s="294" t="s">
        <v>109</v>
      </c>
      <c r="F101" s="301">
        <f>ROUND('MEMORIA CALC.'!C668,2)</f>
        <v>4</v>
      </c>
      <c r="G101" s="561">
        <v>13.34</v>
      </c>
      <c r="H101" s="557">
        <f t="shared" si="33"/>
        <v>16.18</v>
      </c>
      <c r="I101" s="553">
        <f t="shared" si="34"/>
        <v>53.36</v>
      </c>
      <c r="J101" s="534">
        <f t="shared" si="35"/>
        <v>64.72</v>
      </c>
    </row>
    <row r="102" spans="1:10" s="21" customFormat="1" ht="27" x14ac:dyDescent="0.2">
      <c r="A102" s="293" t="s">
        <v>215</v>
      </c>
      <c r="B102" s="294" t="s">
        <v>98</v>
      </c>
      <c r="C102" s="294">
        <v>89395</v>
      </c>
      <c r="D102" s="300" t="s">
        <v>191</v>
      </c>
      <c r="E102" s="294" t="s">
        <v>109</v>
      </c>
      <c r="F102" s="301">
        <f>ROUND('MEMORIA CALC.'!C673,2)</f>
        <v>4</v>
      </c>
      <c r="G102" s="565">
        <v>12.85</v>
      </c>
      <c r="H102" s="557">
        <f t="shared" si="33"/>
        <v>15.59</v>
      </c>
      <c r="I102" s="570">
        <f t="shared" si="34"/>
        <v>51.4</v>
      </c>
      <c r="J102" s="534">
        <f t="shared" si="35"/>
        <v>62.36</v>
      </c>
    </row>
    <row r="103" spans="1:10" s="350" customFormat="1" ht="27" x14ac:dyDescent="0.2">
      <c r="A103" s="293" t="s">
        <v>451</v>
      </c>
      <c r="B103" s="294" t="s">
        <v>98</v>
      </c>
      <c r="C103" s="294">
        <v>89398</v>
      </c>
      <c r="D103" s="300" t="s">
        <v>326</v>
      </c>
      <c r="E103" s="294" t="s">
        <v>64</v>
      </c>
      <c r="F103" s="301">
        <f>ROUND('MEMORIA CALC.'!C678,2)</f>
        <v>3</v>
      </c>
      <c r="G103" s="561">
        <v>18.41</v>
      </c>
      <c r="H103" s="557">
        <f t="shared" si="33"/>
        <v>22.33</v>
      </c>
      <c r="I103" s="553">
        <f t="shared" si="34"/>
        <v>55.23</v>
      </c>
      <c r="J103" s="534">
        <f t="shared" si="35"/>
        <v>66.989999999999995</v>
      </c>
    </row>
    <row r="104" spans="1:10" s="350" customFormat="1" ht="27" x14ac:dyDescent="0.2">
      <c r="A104" s="293" t="s">
        <v>452</v>
      </c>
      <c r="B104" s="294" t="s">
        <v>98</v>
      </c>
      <c r="C104" s="294">
        <v>89528</v>
      </c>
      <c r="D104" s="300" t="s">
        <v>327</v>
      </c>
      <c r="E104" s="294" t="s">
        <v>64</v>
      </c>
      <c r="F104" s="301">
        <f>ROUND('MEMORIA CALC.'!C683,2)</f>
        <v>4</v>
      </c>
      <c r="G104" s="561">
        <v>4.33</v>
      </c>
      <c r="H104" s="557">
        <f t="shared" si="33"/>
        <v>5.25</v>
      </c>
      <c r="I104" s="570">
        <f t="shared" si="34"/>
        <v>17.32</v>
      </c>
      <c r="J104" s="534">
        <f t="shared" si="35"/>
        <v>21</v>
      </c>
    </row>
    <row r="105" spans="1:10" s="350" customFormat="1" ht="24" customHeight="1" x14ac:dyDescent="0.2">
      <c r="A105" s="293" t="s">
        <v>217</v>
      </c>
      <c r="B105" s="294" t="s">
        <v>98</v>
      </c>
      <c r="C105" s="294">
        <v>89408</v>
      </c>
      <c r="D105" s="300" t="s">
        <v>328</v>
      </c>
      <c r="E105" s="294" t="s">
        <v>64</v>
      </c>
      <c r="F105" s="301">
        <f>ROUND('MEMORIA CALC.'!C688,2)</f>
        <v>13</v>
      </c>
      <c r="G105" s="561">
        <v>8.51</v>
      </c>
      <c r="H105" s="557">
        <f t="shared" si="33"/>
        <v>10.32</v>
      </c>
      <c r="I105" s="570">
        <f t="shared" si="34"/>
        <v>110.63</v>
      </c>
      <c r="J105" s="534">
        <f t="shared" si="35"/>
        <v>134.16</v>
      </c>
    </row>
    <row r="106" spans="1:10" s="21" customFormat="1" ht="27" x14ac:dyDescent="0.2">
      <c r="A106" s="293" t="s">
        <v>453</v>
      </c>
      <c r="B106" s="294" t="s">
        <v>98</v>
      </c>
      <c r="C106" s="294">
        <v>90373</v>
      </c>
      <c r="D106" s="300" t="s">
        <v>192</v>
      </c>
      <c r="E106" s="294" t="s">
        <v>109</v>
      </c>
      <c r="F106" s="301">
        <f>ROUND('MEMORIA CALC.'!C693,2)</f>
        <v>7</v>
      </c>
      <c r="G106" s="565">
        <v>13.7</v>
      </c>
      <c r="H106" s="557">
        <f t="shared" si="33"/>
        <v>16.62</v>
      </c>
      <c r="I106" s="570">
        <f t="shared" si="34"/>
        <v>95.9</v>
      </c>
      <c r="J106" s="534">
        <f t="shared" si="35"/>
        <v>116.34</v>
      </c>
    </row>
    <row r="107" spans="1:10" s="21" customFormat="1" ht="40.5" x14ac:dyDescent="0.2">
      <c r="A107" s="293" t="s">
        <v>219</v>
      </c>
      <c r="B107" s="294" t="s">
        <v>98</v>
      </c>
      <c r="C107" s="294">
        <v>89383</v>
      </c>
      <c r="D107" s="300" t="s">
        <v>330</v>
      </c>
      <c r="E107" s="294" t="s">
        <v>64</v>
      </c>
      <c r="F107" s="301">
        <f>ROUND('MEMORIA CALC.'!C698,2)</f>
        <v>12</v>
      </c>
      <c r="G107" s="565">
        <v>6.57</v>
      </c>
      <c r="H107" s="557">
        <f t="shared" si="33"/>
        <v>7.97</v>
      </c>
      <c r="I107" s="570">
        <f t="shared" si="34"/>
        <v>78.84</v>
      </c>
      <c r="J107" s="534">
        <f t="shared" si="35"/>
        <v>95.64</v>
      </c>
    </row>
    <row r="108" spans="1:10" s="21" customFormat="1" ht="40.5" x14ac:dyDescent="0.2">
      <c r="A108" s="293" t="s">
        <v>454</v>
      </c>
      <c r="B108" s="294" t="s">
        <v>98</v>
      </c>
      <c r="C108" s="294">
        <v>89972</v>
      </c>
      <c r="D108" s="300" t="s">
        <v>193</v>
      </c>
      <c r="E108" s="294" t="s">
        <v>109</v>
      </c>
      <c r="F108" s="301">
        <f>ROUND('MEMORIA CALC.'!C703,2)</f>
        <v>6</v>
      </c>
      <c r="G108" s="565">
        <v>42.29</v>
      </c>
      <c r="H108" s="557">
        <f t="shared" si="33"/>
        <v>51.3</v>
      </c>
      <c r="I108" s="570">
        <f t="shared" si="34"/>
        <v>253.74</v>
      </c>
      <c r="J108" s="534">
        <f t="shared" si="35"/>
        <v>307.8</v>
      </c>
    </row>
    <row r="109" spans="1:10" s="21" customFormat="1" ht="26.25" customHeight="1" x14ac:dyDescent="0.2">
      <c r="A109" s="293" t="s">
        <v>222</v>
      </c>
      <c r="B109" s="294" t="s">
        <v>98</v>
      </c>
      <c r="C109" s="294">
        <v>102607</v>
      </c>
      <c r="D109" s="300" t="s">
        <v>587</v>
      </c>
      <c r="E109" s="294" t="s">
        <v>109</v>
      </c>
      <c r="F109" s="301">
        <f>ROUND('MEMORIA CALC.'!C707,2)</f>
        <v>1</v>
      </c>
      <c r="G109" s="565">
        <v>506.22</v>
      </c>
      <c r="H109" s="557">
        <f t="shared" si="33"/>
        <v>614.04</v>
      </c>
      <c r="I109" s="570">
        <f t="shared" si="34"/>
        <v>506.22</v>
      </c>
      <c r="J109" s="534">
        <f t="shared" si="35"/>
        <v>614.04</v>
      </c>
    </row>
    <row r="110" spans="1:10" s="21" customFormat="1" ht="13.5" x14ac:dyDescent="0.2">
      <c r="A110" s="299"/>
      <c r="B110" s="323"/>
      <c r="C110" s="323"/>
      <c r="D110" s="324" t="s">
        <v>194</v>
      </c>
      <c r="E110" s="323"/>
      <c r="F110" s="301"/>
      <c r="G110" s="558"/>
      <c r="H110" s="571"/>
      <c r="I110" s="558"/>
      <c r="J110" s="314"/>
    </row>
    <row r="111" spans="1:10" s="21" customFormat="1" ht="40.5" x14ac:dyDescent="0.2">
      <c r="A111" s="293" t="s">
        <v>224</v>
      </c>
      <c r="B111" s="294" t="s">
        <v>98</v>
      </c>
      <c r="C111" s="294">
        <v>89711</v>
      </c>
      <c r="D111" s="300" t="s">
        <v>195</v>
      </c>
      <c r="E111" s="294" t="s">
        <v>151</v>
      </c>
      <c r="F111" s="301">
        <f>ROUND('MEMORIA CALC.'!C712,2)</f>
        <v>14.68</v>
      </c>
      <c r="G111" s="565">
        <v>21.89</v>
      </c>
      <c r="H111" s="557">
        <f t="shared" ref="H111:H126" si="36">ROUND(G111*1.213,2)</f>
        <v>26.55</v>
      </c>
      <c r="I111" s="570">
        <f t="shared" ref="I111:I126" si="37">ROUND(G111*F111,2)</f>
        <v>321.35000000000002</v>
      </c>
      <c r="J111" s="534">
        <f t="shared" si="35"/>
        <v>389.75</v>
      </c>
    </row>
    <row r="112" spans="1:10" s="21" customFormat="1" ht="40.5" x14ac:dyDescent="0.2">
      <c r="A112" s="293" t="s">
        <v>226</v>
      </c>
      <c r="B112" s="294" t="s">
        <v>98</v>
      </c>
      <c r="C112" s="294">
        <v>89712</v>
      </c>
      <c r="D112" s="300" t="s">
        <v>196</v>
      </c>
      <c r="E112" s="294" t="s">
        <v>151</v>
      </c>
      <c r="F112" s="301">
        <f>ROUND('MEMORIA CALC.'!C717,2)</f>
        <v>21.91</v>
      </c>
      <c r="G112" s="565">
        <v>28.19</v>
      </c>
      <c r="H112" s="557">
        <f t="shared" si="36"/>
        <v>34.19</v>
      </c>
      <c r="I112" s="570">
        <f t="shared" si="37"/>
        <v>617.64</v>
      </c>
      <c r="J112" s="534">
        <f t="shared" si="35"/>
        <v>749.1</v>
      </c>
    </row>
    <row r="113" spans="1:10" s="21" customFormat="1" ht="40.5" x14ac:dyDescent="0.2">
      <c r="A113" s="293" t="s">
        <v>228</v>
      </c>
      <c r="B113" s="294" t="s">
        <v>98</v>
      </c>
      <c r="C113" s="294">
        <v>89714</v>
      </c>
      <c r="D113" s="300" t="s">
        <v>197</v>
      </c>
      <c r="E113" s="294" t="s">
        <v>151</v>
      </c>
      <c r="F113" s="301">
        <f>ROUND('MEMORIA CALC.'!C722,2)</f>
        <v>51.83</v>
      </c>
      <c r="G113" s="565">
        <v>39.26</v>
      </c>
      <c r="H113" s="557">
        <f t="shared" si="36"/>
        <v>47.62</v>
      </c>
      <c r="I113" s="570">
        <f t="shared" si="37"/>
        <v>2034.85</v>
      </c>
      <c r="J113" s="534">
        <f t="shared" si="35"/>
        <v>2468.14</v>
      </c>
    </row>
    <row r="114" spans="1:10" s="21" customFormat="1" ht="40.5" x14ac:dyDescent="0.2">
      <c r="A114" s="293" t="s">
        <v>231</v>
      </c>
      <c r="B114" s="294" t="s">
        <v>98</v>
      </c>
      <c r="C114" s="294">
        <v>89713</v>
      </c>
      <c r="D114" s="300" t="s">
        <v>333</v>
      </c>
      <c r="E114" s="294" t="s">
        <v>57</v>
      </c>
      <c r="F114" s="301">
        <f>ROUND('MEMORIA CALC.'!C727,2)</f>
        <v>33.35</v>
      </c>
      <c r="G114" s="565">
        <v>35.26</v>
      </c>
      <c r="H114" s="557">
        <f t="shared" si="36"/>
        <v>42.77</v>
      </c>
      <c r="I114" s="570">
        <f t="shared" si="37"/>
        <v>1175.92</v>
      </c>
      <c r="J114" s="534">
        <f t="shared" si="35"/>
        <v>1426.38</v>
      </c>
    </row>
    <row r="115" spans="1:10" s="21" customFormat="1" ht="40.5" x14ac:dyDescent="0.2">
      <c r="A115" s="293" t="s">
        <v>232</v>
      </c>
      <c r="B115" s="294" t="s">
        <v>98</v>
      </c>
      <c r="C115" s="294">
        <v>89784</v>
      </c>
      <c r="D115" s="300" t="s">
        <v>198</v>
      </c>
      <c r="E115" s="294" t="s">
        <v>109</v>
      </c>
      <c r="F115" s="301">
        <f>ROUND('MEMORIA CALC.'!C733,2)</f>
        <v>8</v>
      </c>
      <c r="G115" s="565">
        <v>25.94</v>
      </c>
      <c r="H115" s="557">
        <f t="shared" si="36"/>
        <v>31.47</v>
      </c>
      <c r="I115" s="570">
        <f t="shared" si="37"/>
        <v>207.52</v>
      </c>
      <c r="J115" s="534">
        <f t="shared" si="35"/>
        <v>251.76</v>
      </c>
    </row>
    <row r="116" spans="1:10" s="21" customFormat="1" ht="40.5" x14ac:dyDescent="0.2">
      <c r="A116" s="293" t="s">
        <v>233</v>
      </c>
      <c r="B116" s="294" t="s">
        <v>98</v>
      </c>
      <c r="C116" s="294">
        <v>89726</v>
      </c>
      <c r="D116" s="300" t="s">
        <v>199</v>
      </c>
      <c r="E116" s="294" t="s">
        <v>109</v>
      </c>
      <c r="F116" s="301">
        <f>ROUND('MEMORIA CALC.'!C738,2)</f>
        <v>7</v>
      </c>
      <c r="G116" s="565">
        <v>10.55</v>
      </c>
      <c r="H116" s="557">
        <f t="shared" si="36"/>
        <v>12.8</v>
      </c>
      <c r="I116" s="570">
        <f t="shared" si="37"/>
        <v>73.849999999999994</v>
      </c>
      <c r="J116" s="534">
        <f t="shared" si="35"/>
        <v>89.6</v>
      </c>
    </row>
    <row r="117" spans="1:10" s="21" customFormat="1" ht="40.5" x14ac:dyDescent="0.2">
      <c r="A117" s="293" t="s">
        <v>234</v>
      </c>
      <c r="B117" s="294" t="s">
        <v>98</v>
      </c>
      <c r="C117" s="294">
        <v>89746</v>
      </c>
      <c r="D117" s="300" t="s">
        <v>200</v>
      </c>
      <c r="E117" s="294" t="s">
        <v>109</v>
      </c>
      <c r="F117" s="301">
        <f>ROUND('MEMORIA CALC.'!C743,2)</f>
        <v>5</v>
      </c>
      <c r="G117" s="565">
        <v>30.51</v>
      </c>
      <c r="H117" s="557">
        <f t="shared" si="36"/>
        <v>37.01</v>
      </c>
      <c r="I117" s="570">
        <f t="shared" si="37"/>
        <v>152.55000000000001</v>
      </c>
      <c r="J117" s="534">
        <f t="shared" si="35"/>
        <v>185.05</v>
      </c>
    </row>
    <row r="118" spans="1:10" s="21" customFormat="1" ht="40.5" x14ac:dyDescent="0.2">
      <c r="A118" s="293" t="s">
        <v>236</v>
      </c>
      <c r="B118" s="294" t="s">
        <v>98</v>
      </c>
      <c r="C118" s="294">
        <v>89739</v>
      </c>
      <c r="D118" s="300" t="s">
        <v>334</v>
      </c>
      <c r="E118" s="294" t="s">
        <v>64</v>
      </c>
      <c r="F118" s="301">
        <f>ROUND('MEMORIA CALC.'!C748,2)</f>
        <v>6</v>
      </c>
      <c r="G118" s="565">
        <v>25.41</v>
      </c>
      <c r="H118" s="557">
        <f t="shared" si="36"/>
        <v>30.82</v>
      </c>
      <c r="I118" s="570">
        <f t="shared" si="37"/>
        <v>152.46</v>
      </c>
      <c r="J118" s="534">
        <f t="shared" si="35"/>
        <v>184.92</v>
      </c>
    </row>
    <row r="119" spans="1:10" s="21" customFormat="1" ht="40.5" x14ac:dyDescent="0.2">
      <c r="A119" s="293" t="s">
        <v>238</v>
      </c>
      <c r="B119" s="294" t="s">
        <v>98</v>
      </c>
      <c r="C119" s="294">
        <v>89732</v>
      </c>
      <c r="D119" s="300" t="s">
        <v>335</v>
      </c>
      <c r="E119" s="294" t="s">
        <v>64</v>
      </c>
      <c r="F119" s="301">
        <f>ROUND('MEMORIA CALC.'!C753,2)</f>
        <v>6</v>
      </c>
      <c r="G119" s="565">
        <v>16.64</v>
      </c>
      <c r="H119" s="557">
        <f t="shared" si="36"/>
        <v>20.18</v>
      </c>
      <c r="I119" s="570">
        <f t="shared" si="37"/>
        <v>99.84</v>
      </c>
      <c r="J119" s="534">
        <f t="shared" si="35"/>
        <v>121.08</v>
      </c>
    </row>
    <row r="120" spans="1:10" s="21" customFormat="1" ht="40.5" x14ac:dyDescent="0.2">
      <c r="A120" s="293" t="s">
        <v>239</v>
      </c>
      <c r="B120" s="294" t="s">
        <v>98</v>
      </c>
      <c r="C120" s="294">
        <v>89731</v>
      </c>
      <c r="D120" s="300" t="s">
        <v>201</v>
      </c>
      <c r="E120" s="294" t="s">
        <v>109</v>
      </c>
      <c r="F120" s="301">
        <f>ROUND('MEMORIA CALC.'!C758,2)</f>
        <v>11</v>
      </c>
      <c r="G120" s="565">
        <v>15.81</v>
      </c>
      <c r="H120" s="557">
        <f t="shared" si="36"/>
        <v>19.18</v>
      </c>
      <c r="I120" s="570">
        <f t="shared" si="37"/>
        <v>173.91</v>
      </c>
      <c r="J120" s="534">
        <f t="shared" si="35"/>
        <v>210.98</v>
      </c>
    </row>
    <row r="121" spans="1:10" s="21" customFormat="1" ht="40.5" x14ac:dyDescent="0.2">
      <c r="A121" s="293" t="s">
        <v>241</v>
      </c>
      <c r="B121" s="294" t="s">
        <v>98</v>
      </c>
      <c r="C121" s="294">
        <v>89744</v>
      </c>
      <c r="D121" s="300" t="s">
        <v>202</v>
      </c>
      <c r="E121" s="294" t="s">
        <v>109</v>
      </c>
      <c r="F121" s="301">
        <f>ROUND('MEMORIA CALC.'!C763,2)</f>
        <v>8</v>
      </c>
      <c r="G121" s="565">
        <v>29.56</v>
      </c>
      <c r="H121" s="557">
        <f t="shared" si="36"/>
        <v>35.86</v>
      </c>
      <c r="I121" s="570">
        <f t="shared" si="37"/>
        <v>236.48</v>
      </c>
      <c r="J121" s="534">
        <f t="shared" si="35"/>
        <v>286.88</v>
      </c>
    </row>
    <row r="122" spans="1:10" s="21" customFormat="1" ht="40.5" x14ac:dyDescent="0.2">
      <c r="A122" s="293" t="s">
        <v>242</v>
      </c>
      <c r="B122" s="294" t="s">
        <v>98</v>
      </c>
      <c r="C122" s="294">
        <v>89728</v>
      </c>
      <c r="D122" s="300" t="s">
        <v>203</v>
      </c>
      <c r="E122" s="294" t="s">
        <v>109</v>
      </c>
      <c r="F122" s="301">
        <f>ROUND('MEMORIA CALC.'!C768,2)</f>
        <v>6</v>
      </c>
      <c r="G122" s="565">
        <v>13.61</v>
      </c>
      <c r="H122" s="557">
        <f t="shared" si="36"/>
        <v>16.510000000000002</v>
      </c>
      <c r="I122" s="570">
        <f t="shared" si="37"/>
        <v>81.66</v>
      </c>
      <c r="J122" s="534">
        <f t="shared" si="35"/>
        <v>99.06</v>
      </c>
    </row>
    <row r="123" spans="1:10" s="21" customFormat="1" ht="40.5" x14ac:dyDescent="0.2">
      <c r="A123" s="293" t="s">
        <v>243</v>
      </c>
      <c r="B123" s="294" t="s">
        <v>98</v>
      </c>
      <c r="C123" s="294">
        <v>89748</v>
      </c>
      <c r="D123" s="300" t="s">
        <v>204</v>
      </c>
      <c r="E123" s="294" t="s">
        <v>109</v>
      </c>
      <c r="F123" s="301">
        <f>ROUND('MEMORIA CALC.'!C773,2)</f>
        <v>1</v>
      </c>
      <c r="G123" s="565">
        <v>46.68</v>
      </c>
      <c r="H123" s="557">
        <f t="shared" si="36"/>
        <v>56.62</v>
      </c>
      <c r="I123" s="570">
        <f t="shared" si="37"/>
        <v>46.68</v>
      </c>
      <c r="J123" s="534">
        <f t="shared" si="35"/>
        <v>56.62</v>
      </c>
    </row>
    <row r="124" spans="1:10" s="21" customFormat="1" ht="40.5" x14ac:dyDescent="0.2">
      <c r="A124" s="293" t="s">
        <v>244</v>
      </c>
      <c r="B124" s="294" t="s">
        <v>98</v>
      </c>
      <c r="C124" s="294">
        <v>89778</v>
      </c>
      <c r="D124" s="300" t="s">
        <v>336</v>
      </c>
      <c r="E124" s="294" t="s">
        <v>64</v>
      </c>
      <c r="F124" s="301">
        <f>ROUND('MEMORIA CALC.'!C778,2)</f>
        <v>4</v>
      </c>
      <c r="G124" s="565">
        <v>18.3</v>
      </c>
      <c r="H124" s="557">
        <f t="shared" si="36"/>
        <v>22.2</v>
      </c>
      <c r="I124" s="570">
        <f t="shared" si="37"/>
        <v>73.2</v>
      </c>
      <c r="J124" s="534">
        <f t="shared" si="35"/>
        <v>88.8</v>
      </c>
    </row>
    <row r="125" spans="1:10" s="21" customFormat="1" ht="27" x14ac:dyDescent="0.2">
      <c r="A125" s="293" t="s">
        <v>245</v>
      </c>
      <c r="B125" s="294" t="s">
        <v>98</v>
      </c>
      <c r="C125" s="294">
        <v>89549</v>
      </c>
      <c r="D125" s="300" t="s">
        <v>338</v>
      </c>
      <c r="E125" s="294" t="s">
        <v>64</v>
      </c>
      <c r="F125" s="301">
        <f>ROUND('MEMORIA CALC.'!C783,2)</f>
        <v>1</v>
      </c>
      <c r="G125" s="565">
        <v>21.13</v>
      </c>
      <c r="H125" s="557">
        <f t="shared" si="36"/>
        <v>25.63</v>
      </c>
      <c r="I125" s="570">
        <f t="shared" si="37"/>
        <v>21.13</v>
      </c>
      <c r="J125" s="534">
        <f t="shared" si="35"/>
        <v>25.63</v>
      </c>
    </row>
    <row r="126" spans="1:10" s="21" customFormat="1" ht="27" x14ac:dyDescent="0.2">
      <c r="A126" s="293" t="s">
        <v>362</v>
      </c>
      <c r="B126" s="294" t="s">
        <v>340</v>
      </c>
      <c r="C126" s="294">
        <v>89557</v>
      </c>
      <c r="D126" s="300" t="s">
        <v>341</v>
      </c>
      <c r="E126" s="294" t="s">
        <v>64</v>
      </c>
      <c r="F126" s="301">
        <f>ROUND('MEMORIA CALC.'!C788,2)</f>
        <v>4</v>
      </c>
      <c r="G126" s="565">
        <v>35.18</v>
      </c>
      <c r="H126" s="557">
        <f t="shared" si="36"/>
        <v>42.67</v>
      </c>
      <c r="I126" s="570">
        <f t="shared" si="37"/>
        <v>140.72</v>
      </c>
      <c r="J126" s="534">
        <f t="shared" si="35"/>
        <v>170.68</v>
      </c>
    </row>
    <row r="127" spans="1:10" s="21" customFormat="1" ht="13.5" x14ac:dyDescent="0.2">
      <c r="A127" s="299"/>
      <c r="B127" s="323"/>
      <c r="C127" s="323"/>
      <c r="D127" s="324" t="s">
        <v>194</v>
      </c>
      <c r="E127" s="323"/>
      <c r="F127" s="301"/>
      <c r="G127" s="558"/>
      <c r="H127" s="571"/>
      <c r="I127" s="558"/>
      <c r="J127" s="314"/>
    </row>
    <row r="128" spans="1:10" s="21" customFormat="1" ht="40.5" x14ac:dyDescent="0.2">
      <c r="A128" s="293" t="s">
        <v>428</v>
      </c>
      <c r="B128" s="294" t="s">
        <v>98</v>
      </c>
      <c r="C128" s="294">
        <v>100872</v>
      </c>
      <c r="D128" s="300" t="s">
        <v>205</v>
      </c>
      <c r="E128" s="294" t="s">
        <v>109</v>
      </c>
      <c r="F128" s="301">
        <f>ROUND('MEMORIA CALC.'!C793,2)</f>
        <v>5</v>
      </c>
      <c r="G128" s="561">
        <v>328.77</v>
      </c>
      <c r="H128" s="557">
        <f t="shared" ref="H128:H130" si="38">ROUND(G128*1.213,2)</f>
        <v>398.8</v>
      </c>
      <c r="I128" s="553">
        <f t="shared" ref="I128:I130" si="39">ROUND(G128*F128,2)</f>
        <v>1643.85</v>
      </c>
      <c r="J128" s="534">
        <f t="shared" si="35"/>
        <v>1994</v>
      </c>
    </row>
    <row r="129" spans="1:10" s="21" customFormat="1" ht="53.25" customHeight="1" x14ac:dyDescent="0.2">
      <c r="A129" s="293" t="s">
        <v>429</v>
      </c>
      <c r="B129" s="294" t="s">
        <v>98</v>
      </c>
      <c r="C129" s="294">
        <v>86942</v>
      </c>
      <c r="D129" s="300" t="s">
        <v>608</v>
      </c>
      <c r="E129" s="294" t="s">
        <v>109</v>
      </c>
      <c r="F129" s="301">
        <f>ROUND('MEMORIA CALC.'!C798,2)</f>
        <v>6</v>
      </c>
      <c r="G129" s="561">
        <v>261.89</v>
      </c>
      <c r="H129" s="557">
        <f t="shared" si="38"/>
        <v>317.67</v>
      </c>
      <c r="I129" s="553">
        <f t="shared" si="39"/>
        <v>1571.34</v>
      </c>
      <c r="J129" s="534">
        <f t="shared" si="35"/>
        <v>1906.02</v>
      </c>
    </row>
    <row r="130" spans="1:10" s="21" customFormat="1" ht="40.5" x14ac:dyDescent="0.2">
      <c r="A130" s="293" t="s">
        <v>430</v>
      </c>
      <c r="B130" s="294" t="s">
        <v>98</v>
      </c>
      <c r="C130" s="294">
        <v>95471</v>
      </c>
      <c r="D130" s="300" t="s">
        <v>562</v>
      </c>
      <c r="E130" s="294" t="s">
        <v>109</v>
      </c>
      <c r="F130" s="301">
        <f>ROUND('MEMORIA CALC.'!C803,2)</f>
        <v>1</v>
      </c>
      <c r="G130" s="561">
        <v>783.43</v>
      </c>
      <c r="H130" s="557">
        <f t="shared" si="38"/>
        <v>950.3</v>
      </c>
      <c r="I130" s="553">
        <f t="shared" si="39"/>
        <v>783.43</v>
      </c>
      <c r="J130" s="534">
        <f t="shared" si="35"/>
        <v>950.3</v>
      </c>
    </row>
    <row r="131" spans="1:10" s="21" customFormat="1" ht="54" x14ac:dyDescent="0.2">
      <c r="A131" s="293" t="s">
        <v>609</v>
      </c>
      <c r="B131" s="294" t="s">
        <v>98</v>
      </c>
      <c r="C131" s="294">
        <v>104328</v>
      </c>
      <c r="D131" s="300" t="s">
        <v>610</v>
      </c>
      <c r="E131" s="294" t="s">
        <v>109</v>
      </c>
      <c r="F131" s="301">
        <f>'MEMORIA CALC.'!C808</f>
        <v>1</v>
      </c>
      <c r="G131" s="561">
        <v>67.81</v>
      </c>
      <c r="H131" s="557">
        <f t="shared" ref="H131" si="40">ROUND(G131*1.213,2)</f>
        <v>82.25</v>
      </c>
      <c r="I131" s="553">
        <f t="shared" ref="I131" si="41">ROUND(G131*F131,2)</f>
        <v>67.81</v>
      </c>
      <c r="J131" s="534">
        <f t="shared" ref="J131" si="42">ROUND((F131*H131),2)</f>
        <v>82.25</v>
      </c>
    </row>
    <row r="132" spans="1:10" s="325" customFormat="1" ht="13.5" x14ac:dyDescent="0.2">
      <c r="A132" s="598" t="s">
        <v>206</v>
      </c>
      <c r="B132" s="599"/>
      <c r="C132" s="599"/>
      <c r="D132" s="599"/>
      <c r="E132" s="599"/>
      <c r="F132" s="599"/>
      <c r="G132" s="599"/>
      <c r="H132" s="559"/>
      <c r="I132" s="560">
        <f>ROUND(SUM(I98:I130),2)</f>
        <v>11927.05</v>
      </c>
      <c r="J132" s="560">
        <f>ROUND(SUM(J98:J131),2)</f>
        <v>14549.47</v>
      </c>
    </row>
    <row r="133" spans="1:10" s="361" customFormat="1" ht="13.5" x14ac:dyDescent="0.2">
      <c r="A133" s="299" t="s">
        <v>247</v>
      </c>
      <c r="B133" s="607" t="s">
        <v>208</v>
      </c>
      <c r="C133" s="608"/>
      <c r="D133" s="608"/>
      <c r="E133" s="608"/>
      <c r="F133" s="608"/>
      <c r="G133" s="608"/>
      <c r="H133" s="611"/>
      <c r="I133" s="612"/>
      <c r="J133" s="314"/>
    </row>
    <row r="134" spans="1:10" s="361" customFormat="1" ht="13.5" x14ac:dyDescent="0.2">
      <c r="A134" s="299"/>
      <c r="B134" s="323"/>
      <c r="C134" s="323"/>
      <c r="D134" s="324" t="s">
        <v>209</v>
      </c>
      <c r="E134" s="323"/>
      <c r="F134" s="369"/>
      <c r="G134" s="558"/>
      <c r="H134" s="571"/>
      <c r="I134" s="558"/>
      <c r="J134" s="314"/>
    </row>
    <row r="135" spans="1:10" s="361" customFormat="1" ht="15" x14ac:dyDescent="0.2">
      <c r="A135" s="293" t="s">
        <v>251</v>
      </c>
      <c r="B135" s="294" t="s">
        <v>98</v>
      </c>
      <c r="C135" s="302" t="s">
        <v>563</v>
      </c>
      <c r="D135" s="306" t="s">
        <v>424</v>
      </c>
      <c r="E135" s="302" t="s">
        <v>64</v>
      </c>
      <c r="F135" s="326">
        <f>ROUND('MEMORIA CALC.'!C816,2)</f>
        <v>30</v>
      </c>
      <c r="G135" s="556">
        <f>CPU!F95</f>
        <v>66.58</v>
      </c>
      <c r="H135" s="557">
        <f t="shared" ref="H135" si="43">ROUND(G135*1.213,2)</f>
        <v>80.760000000000005</v>
      </c>
      <c r="I135" s="553">
        <f>ROUND(G135*F135,2)</f>
        <v>1997.4</v>
      </c>
      <c r="J135" s="534">
        <f t="shared" ref="J135:J156" si="44">ROUND((F135*H135),2)</f>
        <v>2422.8000000000002</v>
      </c>
    </row>
    <row r="136" spans="1:10" s="361" customFormat="1" ht="13.5" x14ac:dyDescent="0.2">
      <c r="A136" s="299"/>
      <c r="B136" s="323"/>
      <c r="C136" s="323"/>
      <c r="D136" s="324" t="s">
        <v>212</v>
      </c>
      <c r="E136" s="323"/>
      <c r="F136" s="301"/>
      <c r="G136" s="558"/>
      <c r="H136" s="571"/>
      <c r="I136" s="558"/>
      <c r="J136" s="314"/>
    </row>
    <row r="137" spans="1:10" s="361" customFormat="1" ht="27" x14ac:dyDescent="0.2">
      <c r="A137" s="293" t="s">
        <v>624</v>
      </c>
      <c r="B137" s="294" t="s">
        <v>98</v>
      </c>
      <c r="C137" s="294">
        <v>91940</v>
      </c>
      <c r="D137" s="300" t="s">
        <v>365</v>
      </c>
      <c r="E137" s="294" t="s">
        <v>64</v>
      </c>
      <c r="F137" s="301">
        <f>ROUND('MEMORIA CALC.'!C823,2)</f>
        <v>88</v>
      </c>
      <c r="G137" s="561">
        <v>15.7</v>
      </c>
      <c r="H137" s="557">
        <f>ROUND(G137*1.213,2)</f>
        <v>19.04</v>
      </c>
      <c r="I137" s="553">
        <f>ROUND(G137*F137,2)</f>
        <v>1381.6</v>
      </c>
      <c r="J137" s="534">
        <f t="shared" si="44"/>
        <v>1675.52</v>
      </c>
    </row>
    <row r="138" spans="1:10" s="361" customFormat="1" ht="13.5" x14ac:dyDescent="0.2">
      <c r="A138" s="299"/>
      <c r="B138" s="323"/>
      <c r="C138" s="323"/>
      <c r="D138" s="324" t="s">
        <v>216</v>
      </c>
      <c r="E138" s="323"/>
      <c r="F138" s="301"/>
      <c r="G138" s="558"/>
      <c r="H138" s="571"/>
      <c r="I138" s="558"/>
      <c r="J138" s="314"/>
    </row>
    <row r="139" spans="1:10" s="361" customFormat="1" ht="40.5" x14ac:dyDescent="0.2">
      <c r="A139" s="293" t="s">
        <v>446</v>
      </c>
      <c r="B139" s="294" t="s">
        <v>98</v>
      </c>
      <c r="C139" s="294">
        <v>91996</v>
      </c>
      <c r="D139" s="300" t="s">
        <v>218</v>
      </c>
      <c r="E139" s="294" t="s">
        <v>64</v>
      </c>
      <c r="F139" s="301">
        <f>ROUND('MEMORIA CALC.'!C829,2)</f>
        <v>78</v>
      </c>
      <c r="G139" s="561">
        <v>31.72</v>
      </c>
      <c r="H139" s="557">
        <f t="shared" ref="H139:H140" si="45">ROUND(G139*1.213,2)</f>
        <v>38.479999999999997</v>
      </c>
      <c r="I139" s="553">
        <f>ROUND(G139*F139,2)</f>
        <v>2474.16</v>
      </c>
      <c r="J139" s="534">
        <f t="shared" si="44"/>
        <v>3001.44</v>
      </c>
    </row>
    <row r="140" spans="1:10" s="361" customFormat="1" ht="27" x14ac:dyDescent="0.2">
      <c r="A140" s="293" t="s">
        <v>533</v>
      </c>
      <c r="B140" s="294" t="s">
        <v>98</v>
      </c>
      <c r="C140" s="294">
        <v>91953</v>
      </c>
      <c r="D140" s="300" t="s">
        <v>220</v>
      </c>
      <c r="E140" s="294" t="s">
        <v>64</v>
      </c>
      <c r="F140" s="301">
        <f>ROUND('MEMORIA CALC.'!C833,2)</f>
        <v>10</v>
      </c>
      <c r="G140" s="561">
        <v>26.51</v>
      </c>
      <c r="H140" s="557">
        <f t="shared" si="45"/>
        <v>32.159999999999997</v>
      </c>
      <c r="I140" s="553">
        <f>ROUND(G140*F140,2)</f>
        <v>265.10000000000002</v>
      </c>
      <c r="J140" s="534">
        <f t="shared" si="44"/>
        <v>321.60000000000002</v>
      </c>
    </row>
    <row r="141" spans="1:10" s="21" customFormat="1" ht="13.5" x14ac:dyDescent="0.2">
      <c r="A141" s="327"/>
      <c r="B141" s="328"/>
      <c r="C141" s="328"/>
      <c r="D141" s="329" t="s">
        <v>221</v>
      </c>
      <c r="E141" s="328"/>
      <c r="F141" s="301"/>
      <c r="G141" s="558"/>
      <c r="H141" s="571"/>
      <c r="I141" s="558"/>
      <c r="J141" s="314"/>
    </row>
    <row r="142" spans="1:10" s="21" customFormat="1" ht="40.5" x14ac:dyDescent="0.2">
      <c r="A142" s="293" t="s">
        <v>534</v>
      </c>
      <c r="B142" s="294" t="s">
        <v>98</v>
      </c>
      <c r="C142" s="294">
        <v>91926</v>
      </c>
      <c r="D142" s="300" t="s">
        <v>223</v>
      </c>
      <c r="E142" s="294" t="s">
        <v>57</v>
      </c>
      <c r="F142" s="301">
        <f>ROUND('MEMORIA CALC.'!C839,2)</f>
        <v>258.10000000000002</v>
      </c>
      <c r="G142" s="565">
        <v>4.42</v>
      </c>
      <c r="H142" s="557">
        <f t="shared" ref="H142:H147" si="46">ROUND(G142*1.213,2)</f>
        <v>5.36</v>
      </c>
      <c r="I142" s="570">
        <f t="shared" ref="I142:I147" si="47">ROUND(G142*F142,2)</f>
        <v>1140.8</v>
      </c>
      <c r="J142" s="534">
        <f t="shared" si="44"/>
        <v>1383.42</v>
      </c>
    </row>
    <row r="143" spans="1:10" s="21" customFormat="1" ht="40.5" x14ac:dyDescent="0.2">
      <c r="A143" s="293" t="s">
        <v>535</v>
      </c>
      <c r="B143" s="294" t="s">
        <v>98</v>
      </c>
      <c r="C143" s="294">
        <v>91928</v>
      </c>
      <c r="D143" s="300" t="s">
        <v>225</v>
      </c>
      <c r="E143" s="294" t="s">
        <v>151</v>
      </c>
      <c r="F143" s="301">
        <f>ROUND('MEMORIA CALC.'!C843,2)</f>
        <v>391.65</v>
      </c>
      <c r="G143" s="565">
        <v>6.83</v>
      </c>
      <c r="H143" s="557">
        <f t="shared" si="46"/>
        <v>8.2799999999999994</v>
      </c>
      <c r="I143" s="570">
        <f t="shared" si="47"/>
        <v>2674.97</v>
      </c>
      <c r="J143" s="534">
        <f t="shared" si="44"/>
        <v>3242.86</v>
      </c>
    </row>
    <row r="144" spans="1:10" s="21" customFormat="1" ht="40.5" x14ac:dyDescent="0.2">
      <c r="A144" s="293" t="s">
        <v>536</v>
      </c>
      <c r="B144" s="294" t="s">
        <v>98</v>
      </c>
      <c r="C144" s="294">
        <v>91930</v>
      </c>
      <c r="D144" s="300" t="s">
        <v>227</v>
      </c>
      <c r="E144" s="294" t="s">
        <v>151</v>
      </c>
      <c r="F144" s="301">
        <f>ROUND('MEMORIA CALC.'!C847,2)</f>
        <v>154.75</v>
      </c>
      <c r="G144" s="565">
        <v>9.52</v>
      </c>
      <c r="H144" s="557">
        <f t="shared" si="46"/>
        <v>11.55</v>
      </c>
      <c r="I144" s="570">
        <f t="shared" si="47"/>
        <v>1473.22</v>
      </c>
      <c r="J144" s="534">
        <f t="shared" si="44"/>
        <v>1787.36</v>
      </c>
    </row>
    <row r="145" spans="1:10" s="21" customFormat="1" ht="40.5" x14ac:dyDescent="0.2">
      <c r="A145" s="293" t="s">
        <v>537</v>
      </c>
      <c r="B145" s="294" t="s">
        <v>98</v>
      </c>
      <c r="C145" s="294">
        <v>91932</v>
      </c>
      <c r="D145" s="300" t="s">
        <v>229</v>
      </c>
      <c r="E145" s="294" t="s">
        <v>151</v>
      </c>
      <c r="F145" s="301">
        <f>ROUND('MEMORIA CALC.'!C851,2)</f>
        <v>213.45</v>
      </c>
      <c r="G145" s="565">
        <v>17.03</v>
      </c>
      <c r="H145" s="557">
        <f t="shared" si="46"/>
        <v>20.66</v>
      </c>
      <c r="I145" s="570">
        <f t="shared" si="47"/>
        <v>3635.05</v>
      </c>
      <c r="J145" s="534">
        <f t="shared" si="44"/>
        <v>4409.88</v>
      </c>
    </row>
    <row r="146" spans="1:10" s="21" customFormat="1" ht="40.5" x14ac:dyDescent="0.2">
      <c r="A146" s="293" t="s">
        <v>538</v>
      </c>
      <c r="B146" s="294" t="s">
        <v>98</v>
      </c>
      <c r="C146" s="294">
        <v>91934</v>
      </c>
      <c r="D146" s="300" t="s">
        <v>350</v>
      </c>
      <c r="E146" s="294" t="s">
        <v>151</v>
      </c>
      <c r="F146" s="301">
        <f>ROUND('MEMORIA CALC.'!C855,2)</f>
        <v>130.5</v>
      </c>
      <c r="G146" s="565">
        <v>24.58</v>
      </c>
      <c r="H146" s="557">
        <f t="shared" si="46"/>
        <v>29.82</v>
      </c>
      <c r="I146" s="570">
        <f t="shared" si="47"/>
        <v>3207.69</v>
      </c>
      <c r="J146" s="534">
        <f t="shared" si="44"/>
        <v>3891.51</v>
      </c>
    </row>
    <row r="147" spans="1:10" s="21" customFormat="1" ht="40.5" x14ac:dyDescent="0.2">
      <c r="A147" s="293" t="s">
        <v>539</v>
      </c>
      <c r="B147" s="294" t="s">
        <v>98</v>
      </c>
      <c r="C147" s="294">
        <v>92986</v>
      </c>
      <c r="D147" s="300" t="s">
        <v>351</v>
      </c>
      <c r="E147" s="294" t="s">
        <v>151</v>
      </c>
      <c r="F147" s="301">
        <f>ROUND('MEMORIA CALC.'!C859,)</f>
        <v>9</v>
      </c>
      <c r="G147" s="565">
        <v>40.68</v>
      </c>
      <c r="H147" s="557">
        <f t="shared" si="46"/>
        <v>49.34</v>
      </c>
      <c r="I147" s="570">
        <f t="shared" si="47"/>
        <v>366.12</v>
      </c>
      <c r="J147" s="534">
        <f t="shared" si="44"/>
        <v>444.06</v>
      </c>
    </row>
    <row r="148" spans="1:10" s="21" customFormat="1" ht="13.5" x14ac:dyDescent="0.2">
      <c r="A148" s="293"/>
      <c r="B148" s="328"/>
      <c r="C148" s="328"/>
      <c r="D148" s="329" t="s">
        <v>230</v>
      </c>
      <c r="E148" s="328"/>
      <c r="F148" s="301"/>
      <c r="G148" s="558"/>
      <c r="H148" s="571"/>
      <c r="I148" s="558"/>
      <c r="J148" s="314"/>
    </row>
    <row r="149" spans="1:10" s="21" customFormat="1" ht="27" x14ac:dyDescent="0.2">
      <c r="A149" s="293" t="s">
        <v>540</v>
      </c>
      <c r="B149" s="294" t="s">
        <v>98</v>
      </c>
      <c r="C149" s="294">
        <v>93653</v>
      </c>
      <c r="D149" s="300" t="s">
        <v>352</v>
      </c>
      <c r="E149" s="294" t="s">
        <v>109</v>
      </c>
      <c r="F149" s="301">
        <f>ROUND('MEMORIA CALC.'!C863,2)</f>
        <v>3</v>
      </c>
      <c r="G149" s="565">
        <v>12.56</v>
      </c>
      <c r="H149" s="557">
        <f t="shared" ref="H149:H156" si="48">ROUND(G149*1.213,2)</f>
        <v>15.24</v>
      </c>
      <c r="I149" s="570">
        <f>ROUND(G149*F149,2)</f>
        <v>37.68</v>
      </c>
      <c r="J149" s="534">
        <f t="shared" si="44"/>
        <v>45.72</v>
      </c>
    </row>
    <row r="150" spans="1:10" s="21" customFormat="1" ht="27" x14ac:dyDescent="0.2">
      <c r="A150" s="293" t="s">
        <v>541</v>
      </c>
      <c r="B150" s="294" t="s">
        <v>98</v>
      </c>
      <c r="C150" s="294">
        <v>93654</v>
      </c>
      <c r="D150" s="300" t="str">
        <f>'MEMORIA CALC.'!B865</f>
        <v>Disjuntor monopolar tipo din, corrente nominal de 16a - fornecimento e instalação. af_04/2016</v>
      </c>
      <c r="E150" s="294" t="s">
        <v>109</v>
      </c>
      <c r="F150" s="301">
        <f>ROUND('MEMORIA CALC.'!C867,2)</f>
        <v>1</v>
      </c>
      <c r="G150" s="565">
        <v>13.2</v>
      </c>
      <c r="H150" s="557">
        <f t="shared" si="48"/>
        <v>16.010000000000002</v>
      </c>
      <c r="I150" s="570">
        <f t="shared" ref="I150:I156" si="49">ROUND(G150*F150,2)</f>
        <v>13.2</v>
      </c>
      <c r="J150" s="534">
        <f t="shared" si="44"/>
        <v>16.010000000000002</v>
      </c>
    </row>
    <row r="151" spans="1:10" s="21" customFormat="1" ht="27" x14ac:dyDescent="0.2">
      <c r="A151" s="293" t="s">
        <v>542</v>
      </c>
      <c r="B151" s="294" t="s">
        <v>98</v>
      </c>
      <c r="C151" s="294">
        <v>93658</v>
      </c>
      <c r="D151" s="300" t="str">
        <f>'MEMORIA CALC.'!B869</f>
        <v>Disjuntor monopolar tipo din, corrente nominal de 40a - fornecimento e instalação. af_04/2016</v>
      </c>
      <c r="E151" s="294" t="s">
        <v>109</v>
      </c>
      <c r="F151" s="301">
        <f>ROUND('MEMORIA CALC.'!C871,2)</f>
        <v>1</v>
      </c>
      <c r="G151" s="565">
        <v>23.18</v>
      </c>
      <c r="H151" s="557">
        <f t="shared" si="48"/>
        <v>28.12</v>
      </c>
      <c r="I151" s="570">
        <f t="shared" si="49"/>
        <v>23.18</v>
      </c>
      <c r="J151" s="534">
        <f t="shared" si="44"/>
        <v>28.12</v>
      </c>
    </row>
    <row r="152" spans="1:10" s="21" customFormat="1" ht="27" x14ac:dyDescent="0.2">
      <c r="A152" s="293" t="s">
        <v>543</v>
      </c>
      <c r="B152" s="294" t="s">
        <v>98</v>
      </c>
      <c r="C152" s="294">
        <v>93659</v>
      </c>
      <c r="D152" s="300" t="str">
        <f>'MEMORIA CALC.'!B873</f>
        <v>Disjuntor monopolar tipo din, corrente nominal de 50a - fornecimento e instalação. af_04/2016</v>
      </c>
      <c r="E152" s="294" t="s">
        <v>109</v>
      </c>
      <c r="F152" s="301">
        <f>ROUND('MEMORIA CALC.'!C875,2)</f>
        <v>1</v>
      </c>
      <c r="G152" s="565">
        <v>26.41</v>
      </c>
      <c r="H152" s="557">
        <f t="shared" si="48"/>
        <v>32.04</v>
      </c>
      <c r="I152" s="570">
        <f t="shared" si="49"/>
        <v>26.41</v>
      </c>
      <c r="J152" s="534">
        <f t="shared" si="44"/>
        <v>32.04</v>
      </c>
    </row>
    <row r="153" spans="1:10" s="21" customFormat="1" ht="27" x14ac:dyDescent="0.2">
      <c r="A153" s="293" t="s">
        <v>544</v>
      </c>
      <c r="B153" s="294" t="s">
        <v>98</v>
      </c>
      <c r="C153" s="294">
        <v>93660</v>
      </c>
      <c r="D153" s="300" t="s">
        <v>358</v>
      </c>
      <c r="E153" s="294" t="s">
        <v>109</v>
      </c>
      <c r="F153" s="301">
        <f>ROUND('MEMORIA CALC.'!C879,2)</f>
        <v>7</v>
      </c>
      <c r="G153" s="565">
        <v>59.73</v>
      </c>
      <c r="H153" s="557">
        <f t="shared" si="48"/>
        <v>72.45</v>
      </c>
      <c r="I153" s="570">
        <f t="shared" si="49"/>
        <v>418.11</v>
      </c>
      <c r="J153" s="534">
        <f t="shared" si="44"/>
        <v>507.15</v>
      </c>
    </row>
    <row r="154" spans="1:10" s="21" customFormat="1" ht="27" x14ac:dyDescent="0.2">
      <c r="A154" s="293" t="s">
        <v>545</v>
      </c>
      <c r="B154" s="294" t="s">
        <v>98</v>
      </c>
      <c r="C154" s="294">
        <v>93661</v>
      </c>
      <c r="D154" s="300" t="s">
        <v>359</v>
      </c>
      <c r="E154" s="294" t="s">
        <v>109</v>
      </c>
      <c r="F154" s="301">
        <f>ROUND('MEMORIA CALC.'!C883,2)</f>
        <v>2</v>
      </c>
      <c r="G154" s="565">
        <v>61</v>
      </c>
      <c r="H154" s="557">
        <f t="shared" si="48"/>
        <v>73.989999999999995</v>
      </c>
      <c r="I154" s="570">
        <f t="shared" si="49"/>
        <v>122</v>
      </c>
      <c r="J154" s="534">
        <f t="shared" si="44"/>
        <v>147.97999999999999</v>
      </c>
    </row>
    <row r="155" spans="1:10" s="21" customFormat="1" ht="27" x14ac:dyDescent="0.2">
      <c r="A155" s="293" t="s">
        <v>546</v>
      </c>
      <c r="B155" s="294" t="s">
        <v>98</v>
      </c>
      <c r="C155" s="294">
        <v>93666</v>
      </c>
      <c r="D155" s="300" t="s">
        <v>357</v>
      </c>
      <c r="E155" s="294" t="s">
        <v>109</v>
      </c>
      <c r="F155" s="301">
        <f>ROUND('MEMORIA CALC.'!C887,2)</f>
        <v>2</v>
      </c>
      <c r="G155" s="565">
        <v>77.64</v>
      </c>
      <c r="H155" s="557">
        <f t="shared" si="48"/>
        <v>94.18</v>
      </c>
      <c r="I155" s="570">
        <f t="shared" si="49"/>
        <v>155.28</v>
      </c>
      <c r="J155" s="534">
        <f t="shared" si="44"/>
        <v>188.36</v>
      </c>
    </row>
    <row r="156" spans="1:10" s="21" customFormat="1" ht="27" x14ac:dyDescent="0.2">
      <c r="A156" s="293" t="s">
        <v>547</v>
      </c>
      <c r="B156" s="294" t="s">
        <v>340</v>
      </c>
      <c r="C156" s="294">
        <v>101894</v>
      </c>
      <c r="D156" s="300" t="s">
        <v>588</v>
      </c>
      <c r="E156" s="294" t="s">
        <v>64</v>
      </c>
      <c r="F156" s="301">
        <f>ROUND('MEMORIA CALC.'!C891,2)</f>
        <v>1</v>
      </c>
      <c r="G156" s="565">
        <v>165.99</v>
      </c>
      <c r="H156" s="557">
        <f t="shared" si="48"/>
        <v>201.35</v>
      </c>
      <c r="I156" s="570">
        <f t="shared" si="49"/>
        <v>165.99</v>
      </c>
      <c r="J156" s="534">
        <f t="shared" si="44"/>
        <v>201.35</v>
      </c>
    </row>
    <row r="157" spans="1:10" s="21" customFormat="1" ht="13.5" x14ac:dyDescent="0.2">
      <c r="A157" s="293"/>
      <c r="B157" s="294"/>
      <c r="C157" s="294"/>
      <c r="D157" s="300"/>
      <c r="E157" s="294"/>
      <c r="F157" s="301"/>
      <c r="G157" s="565"/>
      <c r="H157" s="572"/>
      <c r="I157" s="570"/>
      <c r="J157" s="314"/>
    </row>
    <row r="158" spans="1:10" s="21" customFormat="1" ht="13.5" x14ac:dyDescent="0.2">
      <c r="A158" s="299"/>
      <c r="B158" s="323"/>
      <c r="C158" s="323"/>
      <c r="D158" s="324" t="s">
        <v>235</v>
      </c>
      <c r="E158" s="294"/>
      <c r="F158" s="301"/>
      <c r="G158" s="558"/>
      <c r="H158" s="571"/>
      <c r="I158" s="558"/>
      <c r="J158" s="314"/>
    </row>
    <row r="159" spans="1:10" s="21" customFormat="1" ht="40.5" x14ac:dyDescent="0.2">
      <c r="A159" s="293" t="s">
        <v>548</v>
      </c>
      <c r="B159" s="294" t="s">
        <v>98</v>
      </c>
      <c r="C159" s="294">
        <v>91863</v>
      </c>
      <c r="D159" s="300" t="s">
        <v>237</v>
      </c>
      <c r="E159" s="294" t="s">
        <v>57</v>
      </c>
      <c r="F159" s="301">
        <f>ROUND('MEMORIA CALC.'!C897,2)</f>
        <v>373.35</v>
      </c>
      <c r="G159" s="565">
        <v>13.04</v>
      </c>
      <c r="H159" s="557">
        <f t="shared" ref="H159" si="50">ROUND(G159*1.213,2)</f>
        <v>15.82</v>
      </c>
      <c r="I159" s="570">
        <f>ROUND(G159*F159,2)</f>
        <v>4868.4799999999996</v>
      </c>
      <c r="J159" s="534">
        <f t="shared" ref="J159" si="51">ROUND((F159*H159),2)</f>
        <v>5906.4</v>
      </c>
    </row>
    <row r="160" spans="1:10" s="21" customFormat="1" ht="13.5" x14ac:dyDescent="0.2">
      <c r="A160" s="327"/>
      <c r="B160" s="328"/>
      <c r="C160" s="328"/>
      <c r="D160" s="329" t="s">
        <v>240</v>
      </c>
      <c r="E160" s="328"/>
      <c r="F160" s="301"/>
      <c r="G160" s="558"/>
      <c r="H160" s="571"/>
      <c r="I160" s="558"/>
      <c r="J160" s="314"/>
    </row>
    <row r="161" spans="1:251" s="21" customFormat="1" ht="40.5" x14ac:dyDescent="0.2">
      <c r="A161" s="293" t="s">
        <v>549</v>
      </c>
      <c r="B161" s="294" t="s">
        <v>98</v>
      </c>
      <c r="C161" s="294">
        <v>101878</v>
      </c>
      <c r="D161" s="300" t="s">
        <v>360</v>
      </c>
      <c r="E161" s="294" t="s">
        <v>109</v>
      </c>
      <c r="F161" s="301">
        <f>ROUND('MEMORIA CALC.'!C901,2)</f>
        <v>2</v>
      </c>
      <c r="G161" s="565">
        <v>620.33000000000004</v>
      </c>
      <c r="H161" s="557">
        <f t="shared" ref="H161:H162" si="52">ROUND(G161*1.213,2)</f>
        <v>752.46</v>
      </c>
      <c r="I161" s="570">
        <f>ROUND(G161*F161,2)</f>
        <v>1240.6600000000001</v>
      </c>
      <c r="J161" s="534">
        <f t="shared" ref="J161:J162" si="53">ROUND((F161*H161),2)</f>
        <v>1504.92</v>
      </c>
    </row>
    <row r="162" spans="1:251" s="21" customFormat="1" ht="27" x14ac:dyDescent="0.2">
      <c r="A162" s="359" t="s">
        <v>550</v>
      </c>
      <c r="B162" s="303" t="s">
        <v>98</v>
      </c>
      <c r="C162" s="303">
        <v>98111</v>
      </c>
      <c r="D162" s="360" t="s">
        <v>363</v>
      </c>
      <c r="E162" s="303" t="s">
        <v>109</v>
      </c>
      <c r="F162" s="301">
        <f>'MEMORIA CALC.'!C905</f>
        <v>1</v>
      </c>
      <c r="G162" s="565">
        <v>50.74</v>
      </c>
      <c r="H162" s="557">
        <f t="shared" si="52"/>
        <v>61.55</v>
      </c>
      <c r="I162" s="570">
        <f>ROUND(G162*F162,2)</f>
        <v>50.74</v>
      </c>
      <c r="J162" s="534">
        <f t="shared" si="53"/>
        <v>61.55</v>
      </c>
    </row>
    <row r="163" spans="1:251" s="21" customFormat="1" ht="13.5" x14ac:dyDescent="0.2">
      <c r="A163" s="327"/>
      <c r="B163" s="328"/>
      <c r="C163" s="328"/>
      <c r="D163" s="329" t="s">
        <v>427</v>
      </c>
      <c r="E163" s="328"/>
      <c r="F163" s="301"/>
      <c r="G163" s="558"/>
      <c r="H163" s="571"/>
      <c r="I163" s="558"/>
      <c r="J163" s="314"/>
    </row>
    <row r="164" spans="1:251" s="21" customFormat="1" ht="15" x14ac:dyDescent="0.2">
      <c r="A164" s="359" t="s">
        <v>551</v>
      </c>
      <c r="B164" s="303" t="s">
        <v>98</v>
      </c>
      <c r="C164" s="303">
        <v>91942</v>
      </c>
      <c r="D164" s="381" t="s">
        <v>431</v>
      </c>
      <c r="E164" s="303" t="s">
        <v>109</v>
      </c>
      <c r="F164" s="301">
        <f>ROUND('MEMORIA CALC.'!C910,2)</f>
        <v>2</v>
      </c>
      <c r="G164" s="558">
        <v>36.090000000000003</v>
      </c>
      <c r="H164" s="557">
        <f t="shared" ref="H164:H168" si="54">ROUND(G164*1.213,2)</f>
        <v>43.78</v>
      </c>
      <c r="I164" s="570">
        <f>ROUND(G164*F164,2)</f>
        <v>72.180000000000007</v>
      </c>
      <c r="J164" s="534">
        <f t="shared" ref="J164:J168" si="55">ROUND((F164*H164),2)</f>
        <v>87.56</v>
      </c>
    </row>
    <row r="165" spans="1:251" s="21" customFormat="1" ht="30" customHeight="1" x14ac:dyDescent="0.2">
      <c r="A165" s="359" t="s">
        <v>552</v>
      </c>
      <c r="B165" s="303" t="s">
        <v>98</v>
      </c>
      <c r="C165" s="303">
        <v>98297</v>
      </c>
      <c r="D165" s="381" t="s">
        <v>592</v>
      </c>
      <c r="E165" s="303" t="s">
        <v>57</v>
      </c>
      <c r="F165" s="301">
        <f>ROUND('MEMORIA CALC.'!C914,2)</f>
        <v>149.82</v>
      </c>
      <c r="G165" s="558">
        <v>6.77</v>
      </c>
      <c r="H165" s="557">
        <f t="shared" si="54"/>
        <v>8.2100000000000009</v>
      </c>
      <c r="I165" s="570">
        <f t="shared" ref="I165:I168" si="56">ROUND(G165*F165,2)</f>
        <v>1014.28</v>
      </c>
      <c r="J165" s="534">
        <f t="shared" si="55"/>
        <v>1230.02</v>
      </c>
    </row>
    <row r="166" spans="1:251" s="21" customFormat="1" ht="15" x14ac:dyDescent="0.2">
      <c r="A166" s="359" t="s">
        <v>553</v>
      </c>
      <c r="B166" s="303" t="s">
        <v>98</v>
      </c>
      <c r="C166" s="303">
        <v>98307</v>
      </c>
      <c r="D166" s="382" t="s">
        <v>432</v>
      </c>
      <c r="E166" s="303" t="s">
        <v>109</v>
      </c>
      <c r="F166" s="301">
        <f>ROUND('MEMORIA CALC.'!C918,2)</f>
        <v>6</v>
      </c>
      <c r="G166" s="558">
        <v>47.46</v>
      </c>
      <c r="H166" s="557">
        <f t="shared" si="54"/>
        <v>57.57</v>
      </c>
      <c r="I166" s="570">
        <f t="shared" si="56"/>
        <v>284.76</v>
      </c>
      <c r="J166" s="534">
        <f t="shared" si="55"/>
        <v>345.42</v>
      </c>
    </row>
    <row r="167" spans="1:251" s="21" customFormat="1" ht="40.5" x14ac:dyDescent="0.2">
      <c r="A167" s="359" t="s">
        <v>554</v>
      </c>
      <c r="B167" s="303" t="s">
        <v>98</v>
      </c>
      <c r="C167" s="303">
        <v>91864</v>
      </c>
      <c r="D167" s="300" t="s">
        <v>434</v>
      </c>
      <c r="E167" s="303" t="s">
        <v>57</v>
      </c>
      <c r="F167" s="301">
        <f>ROUND('MEMORIA CALC.'!C922,2)</f>
        <v>136.16</v>
      </c>
      <c r="G167" s="558">
        <v>17.350000000000001</v>
      </c>
      <c r="H167" s="557">
        <f t="shared" si="54"/>
        <v>21.05</v>
      </c>
      <c r="I167" s="570">
        <f t="shared" si="56"/>
        <v>2362.38</v>
      </c>
      <c r="J167" s="534">
        <f t="shared" si="55"/>
        <v>2866.17</v>
      </c>
    </row>
    <row r="168" spans="1:251" s="21" customFormat="1" ht="27" x14ac:dyDescent="0.2">
      <c r="A168" s="359" t="s">
        <v>555</v>
      </c>
      <c r="B168" s="303" t="s">
        <v>98</v>
      </c>
      <c r="C168" s="303">
        <v>100562</v>
      </c>
      <c r="D168" s="382" t="s">
        <v>435</v>
      </c>
      <c r="E168" s="303" t="s">
        <v>109</v>
      </c>
      <c r="F168" s="301">
        <f>ROUND('MEMORIA CALC.'!C926,2)</f>
        <v>1</v>
      </c>
      <c r="G168" s="558">
        <v>339.04</v>
      </c>
      <c r="H168" s="557">
        <f t="shared" si="54"/>
        <v>411.26</v>
      </c>
      <c r="I168" s="570">
        <f t="shared" si="56"/>
        <v>339.04</v>
      </c>
      <c r="J168" s="534">
        <f t="shared" si="55"/>
        <v>411.26</v>
      </c>
    </row>
    <row r="169" spans="1:251" s="325" customFormat="1" ht="13.5" x14ac:dyDescent="0.2">
      <c r="A169" s="598" t="s">
        <v>246</v>
      </c>
      <c r="B169" s="599"/>
      <c r="C169" s="599"/>
      <c r="D169" s="599"/>
      <c r="E169" s="599"/>
      <c r="F169" s="599"/>
      <c r="G169" s="599"/>
      <c r="H169" s="559"/>
      <c r="I169" s="560">
        <f>ROUND(SUM(I135:I168),2)</f>
        <v>29810.48</v>
      </c>
      <c r="J169" s="560">
        <f>ROUND(SUM(J135:J168),2)</f>
        <v>36160.480000000003</v>
      </c>
    </row>
    <row r="170" spans="1:251" s="292" customFormat="1" ht="15" x14ac:dyDescent="0.2">
      <c r="A170" s="291" t="s">
        <v>556</v>
      </c>
      <c r="B170" s="616" t="s">
        <v>248</v>
      </c>
      <c r="C170" s="617"/>
      <c r="D170" s="617"/>
      <c r="E170" s="617"/>
      <c r="F170" s="617"/>
      <c r="G170" s="617"/>
      <c r="H170" s="617"/>
      <c r="I170" s="618"/>
      <c r="J170" s="336"/>
      <c r="K170" s="332"/>
      <c r="L170" s="285"/>
      <c r="M170" s="285"/>
      <c r="N170" s="285"/>
      <c r="O170" s="330"/>
      <c r="P170" s="285"/>
      <c r="Q170" s="331"/>
      <c r="R170" s="331"/>
      <c r="S170" s="332"/>
      <c r="T170" s="285"/>
      <c r="U170" s="285"/>
      <c r="V170" s="285"/>
      <c r="W170" s="330"/>
      <c r="X170" s="285"/>
      <c r="Y170" s="331"/>
      <c r="Z170" s="331"/>
      <c r="AA170" s="332"/>
      <c r="AB170" s="285"/>
      <c r="AC170" s="285"/>
      <c r="AD170" s="285"/>
      <c r="AE170" s="330"/>
      <c r="AF170" s="285"/>
      <c r="AG170" s="331"/>
      <c r="AH170" s="331"/>
      <c r="AI170" s="332"/>
      <c r="AJ170" s="285"/>
      <c r="AK170" s="285"/>
      <c r="AL170" s="285"/>
      <c r="AM170" s="330"/>
      <c r="AN170" s="285"/>
      <c r="AO170" s="331"/>
      <c r="AP170" s="331"/>
      <c r="AQ170" s="332"/>
      <c r="AR170" s="285"/>
      <c r="AS170" s="285"/>
      <c r="AT170" s="285"/>
      <c r="AU170" s="330"/>
      <c r="AV170" s="285"/>
      <c r="AW170" s="331"/>
      <c r="AX170" s="331"/>
      <c r="AY170" s="332"/>
      <c r="AZ170" s="285"/>
      <c r="BA170" s="285"/>
      <c r="BB170" s="285"/>
      <c r="BC170" s="330"/>
      <c r="BD170" s="285"/>
      <c r="BE170" s="331"/>
      <c r="BF170" s="331"/>
      <c r="BG170" s="332"/>
      <c r="BH170" s="285"/>
      <c r="BI170" s="285"/>
      <c r="BJ170" s="285"/>
      <c r="BK170" s="330"/>
      <c r="BL170" s="285"/>
      <c r="BM170" s="331"/>
      <c r="BN170" s="331"/>
      <c r="BO170" s="332"/>
      <c r="BP170" s="285"/>
      <c r="BQ170" s="285"/>
      <c r="BR170" s="285"/>
      <c r="BS170" s="330"/>
      <c r="BT170" s="285"/>
      <c r="BU170" s="331"/>
      <c r="BV170" s="331"/>
      <c r="BW170" s="332"/>
      <c r="BX170" s="285"/>
      <c r="BY170" s="285"/>
      <c r="BZ170" s="285"/>
      <c r="CA170" s="330"/>
      <c r="CB170" s="285"/>
      <c r="CC170" s="331"/>
      <c r="CD170" s="331"/>
      <c r="CE170" s="332"/>
      <c r="CF170" s="285"/>
      <c r="CG170" s="285"/>
      <c r="CH170" s="285"/>
      <c r="CI170" s="330"/>
      <c r="CJ170" s="285"/>
      <c r="CK170" s="331"/>
      <c r="CL170" s="331"/>
      <c r="CM170" s="332"/>
      <c r="CN170" s="285"/>
      <c r="CO170" s="285"/>
      <c r="CP170" s="285"/>
      <c r="CQ170" s="330"/>
      <c r="CR170" s="285"/>
      <c r="CS170" s="331"/>
      <c r="CT170" s="331"/>
      <c r="CU170" s="332"/>
      <c r="CV170" s="285"/>
      <c r="CW170" s="285"/>
      <c r="CX170" s="285"/>
      <c r="CY170" s="330"/>
      <c r="CZ170" s="285"/>
      <c r="DA170" s="331"/>
      <c r="DB170" s="331"/>
      <c r="DC170" s="332"/>
      <c r="DD170" s="285"/>
      <c r="DE170" s="285"/>
      <c r="DF170" s="285"/>
      <c r="DG170" s="330"/>
      <c r="DH170" s="285"/>
      <c r="DI170" s="331"/>
      <c r="DJ170" s="331"/>
      <c r="DK170" s="332"/>
      <c r="DL170" s="285"/>
      <c r="DM170" s="285"/>
      <c r="DN170" s="285"/>
      <c r="DO170" s="330"/>
      <c r="DP170" s="285"/>
      <c r="DQ170" s="331"/>
      <c r="DR170" s="331"/>
      <c r="DS170" s="332"/>
      <c r="DT170" s="285"/>
      <c r="DU170" s="285"/>
      <c r="DV170" s="285"/>
      <c r="DW170" s="330"/>
      <c r="DX170" s="285"/>
      <c r="DY170" s="331"/>
      <c r="DZ170" s="331"/>
      <c r="EA170" s="332"/>
      <c r="EB170" s="285"/>
      <c r="EC170" s="285"/>
      <c r="ED170" s="285"/>
      <c r="EE170" s="330"/>
      <c r="EF170" s="285"/>
      <c r="EG170" s="331"/>
      <c r="EH170" s="331"/>
      <c r="EI170" s="332"/>
      <c r="EJ170" s="285"/>
      <c r="EK170" s="285"/>
      <c r="EL170" s="285"/>
      <c r="EM170" s="330"/>
      <c r="EN170" s="285"/>
      <c r="EO170" s="331"/>
      <c r="EP170" s="331"/>
      <c r="EQ170" s="332"/>
      <c r="ER170" s="285"/>
      <c r="ES170" s="285"/>
      <c r="ET170" s="285"/>
      <c r="EU170" s="330"/>
      <c r="EV170" s="285"/>
      <c r="EW170" s="331"/>
      <c r="EX170" s="331"/>
      <c r="EY170" s="332"/>
      <c r="EZ170" s="285"/>
      <c r="FA170" s="285"/>
      <c r="FB170" s="285"/>
      <c r="FC170" s="330"/>
      <c r="FD170" s="285"/>
      <c r="FE170" s="331"/>
      <c r="FF170" s="331"/>
      <c r="FG170" s="332"/>
      <c r="FH170" s="285"/>
      <c r="FI170" s="285"/>
      <c r="FJ170" s="285"/>
      <c r="FK170" s="330"/>
      <c r="FL170" s="285"/>
      <c r="FM170" s="331"/>
      <c r="FN170" s="331"/>
      <c r="FO170" s="332"/>
      <c r="FP170" s="285"/>
      <c r="FQ170" s="285"/>
      <c r="FR170" s="285"/>
      <c r="FS170" s="330"/>
      <c r="FT170" s="285"/>
      <c r="FU170" s="331"/>
      <c r="FV170" s="331"/>
      <c r="FW170" s="332"/>
      <c r="FX170" s="285"/>
      <c r="FY170" s="285"/>
      <c r="FZ170" s="285"/>
      <c r="GA170" s="330"/>
      <c r="GB170" s="285"/>
      <c r="GC170" s="331"/>
      <c r="GD170" s="331"/>
      <c r="GE170" s="332"/>
      <c r="GF170" s="285"/>
      <c r="GG170" s="285"/>
      <c r="GH170" s="285"/>
      <c r="GI170" s="330"/>
      <c r="GJ170" s="285"/>
      <c r="GK170" s="331"/>
      <c r="GL170" s="331"/>
      <c r="GM170" s="332"/>
      <c r="GN170" s="285"/>
      <c r="GO170" s="285"/>
      <c r="GP170" s="285"/>
      <c r="GQ170" s="330"/>
      <c r="GR170" s="285"/>
      <c r="GS170" s="331"/>
      <c r="GT170" s="331"/>
      <c r="GU170" s="332"/>
      <c r="GV170" s="285"/>
      <c r="GW170" s="285"/>
      <c r="GX170" s="285"/>
      <c r="GY170" s="330"/>
      <c r="GZ170" s="285"/>
      <c r="HA170" s="331"/>
      <c r="HB170" s="331"/>
      <c r="HC170" s="332"/>
      <c r="HD170" s="285"/>
      <c r="HE170" s="285"/>
      <c r="HF170" s="285"/>
      <c r="HG170" s="330"/>
      <c r="HH170" s="285"/>
      <c r="HI170" s="331"/>
      <c r="HJ170" s="331"/>
      <c r="HK170" s="332"/>
      <c r="HL170" s="285"/>
      <c r="HM170" s="285"/>
      <c r="HN170" s="285"/>
      <c r="HO170" s="330"/>
      <c r="HP170" s="285"/>
      <c r="HQ170" s="331"/>
      <c r="HR170" s="333"/>
      <c r="HS170" s="334"/>
      <c r="HT170" s="318" t="s">
        <v>249</v>
      </c>
      <c r="HU170" s="318"/>
      <c r="HV170" s="318"/>
      <c r="HW170" s="335" t="s">
        <v>250</v>
      </c>
      <c r="HX170" s="318"/>
      <c r="HY170" s="336"/>
      <c r="HZ170" s="336"/>
      <c r="IA170" s="334"/>
      <c r="IB170" s="318" t="s">
        <v>249</v>
      </c>
      <c r="IC170" s="318"/>
      <c r="ID170" s="318"/>
      <c r="IE170" s="335" t="s">
        <v>250</v>
      </c>
      <c r="IF170" s="318"/>
      <c r="IG170" s="336"/>
      <c r="IH170" s="336"/>
      <c r="II170" s="334"/>
      <c r="IJ170" s="318" t="s">
        <v>249</v>
      </c>
      <c r="IK170" s="318"/>
      <c r="IL170" s="318"/>
      <c r="IM170" s="335" t="s">
        <v>250</v>
      </c>
      <c r="IN170" s="318"/>
      <c r="IO170" s="336"/>
      <c r="IP170" s="336"/>
      <c r="IQ170" s="334"/>
    </row>
    <row r="171" spans="1:251" s="297" customFormat="1" ht="15" x14ac:dyDescent="0.2">
      <c r="A171" s="293" t="s">
        <v>557</v>
      </c>
      <c r="B171" s="294" t="s">
        <v>98</v>
      </c>
      <c r="C171" s="294" t="s">
        <v>366</v>
      </c>
      <c r="D171" s="314" t="s">
        <v>252</v>
      </c>
      <c r="E171" s="294" t="s">
        <v>8</v>
      </c>
      <c r="F171" s="301">
        <f>ROUND('MEMORIA CALC.'!C937,2)</f>
        <v>220.89</v>
      </c>
      <c r="G171" s="561">
        <f>CPU!F122</f>
        <v>12.7</v>
      </c>
      <c r="H171" s="557">
        <f t="shared" ref="H171:H173" si="57">ROUND(G171*1.213,2)</f>
        <v>15.41</v>
      </c>
      <c r="I171" s="570">
        <f>ROUND(G171*F171,2)</f>
        <v>2805.3</v>
      </c>
      <c r="J171" s="534">
        <f t="shared" ref="J171:J173" si="58">ROUND((F171*H171),2)</f>
        <v>3403.91</v>
      </c>
      <c r="K171" s="338"/>
      <c r="L171" s="339"/>
      <c r="M171" s="339"/>
      <c r="N171" s="339"/>
      <c r="O171" s="340"/>
      <c r="P171" s="339"/>
      <c r="Q171" s="337"/>
      <c r="R171" s="337"/>
      <c r="S171" s="338"/>
      <c r="T171" s="339"/>
      <c r="U171" s="339"/>
      <c r="V171" s="339"/>
      <c r="W171" s="340"/>
      <c r="X171" s="339"/>
      <c r="Y171" s="337"/>
      <c r="Z171" s="337"/>
      <c r="AA171" s="338"/>
      <c r="AB171" s="339"/>
      <c r="AC171" s="339"/>
      <c r="AD171" s="339"/>
      <c r="AE171" s="340"/>
      <c r="AF171" s="339"/>
      <c r="AG171" s="337"/>
      <c r="AH171" s="337"/>
      <c r="AI171" s="338"/>
      <c r="AJ171" s="339"/>
      <c r="AK171" s="339"/>
      <c r="AL171" s="339"/>
      <c r="AM171" s="340"/>
      <c r="AN171" s="339"/>
      <c r="AO171" s="337"/>
      <c r="AP171" s="337"/>
      <c r="AQ171" s="338"/>
      <c r="AR171" s="339"/>
      <c r="AS171" s="339"/>
      <c r="AT171" s="339"/>
      <c r="AU171" s="340"/>
      <c r="AV171" s="339"/>
      <c r="AW171" s="337"/>
      <c r="AX171" s="337"/>
      <c r="AY171" s="338"/>
      <c r="AZ171" s="339"/>
      <c r="BA171" s="339"/>
      <c r="BB171" s="339"/>
      <c r="BC171" s="340"/>
      <c r="BD171" s="339"/>
      <c r="BE171" s="337"/>
      <c r="BF171" s="337"/>
      <c r="BG171" s="338"/>
      <c r="BH171" s="339"/>
      <c r="BI171" s="339"/>
      <c r="BJ171" s="339"/>
      <c r="BK171" s="340"/>
      <c r="BL171" s="339"/>
      <c r="BM171" s="337"/>
      <c r="BN171" s="337"/>
      <c r="BO171" s="338"/>
      <c r="BP171" s="339"/>
      <c r="BQ171" s="339"/>
      <c r="BR171" s="339"/>
      <c r="BS171" s="340"/>
      <c r="BT171" s="339"/>
      <c r="BU171" s="337"/>
      <c r="BV171" s="337"/>
      <c r="BW171" s="338"/>
      <c r="BX171" s="339"/>
      <c r="BY171" s="339"/>
      <c r="BZ171" s="339"/>
      <c r="CA171" s="340"/>
      <c r="CB171" s="339"/>
      <c r="CC171" s="337"/>
      <c r="CD171" s="337"/>
      <c r="CE171" s="338"/>
      <c r="CF171" s="339"/>
      <c r="CG171" s="339"/>
      <c r="CH171" s="339"/>
      <c r="CI171" s="340"/>
      <c r="CJ171" s="339"/>
      <c r="CK171" s="337"/>
      <c r="CL171" s="337"/>
      <c r="CM171" s="338"/>
      <c r="CN171" s="339"/>
      <c r="CO171" s="339"/>
      <c r="CP171" s="339"/>
      <c r="CQ171" s="340"/>
      <c r="CR171" s="339"/>
      <c r="CS171" s="337"/>
      <c r="CT171" s="337"/>
      <c r="CU171" s="338"/>
      <c r="CV171" s="339"/>
      <c r="CW171" s="339"/>
      <c r="CX171" s="339"/>
      <c r="CY171" s="340"/>
      <c r="CZ171" s="339"/>
      <c r="DA171" s="337"/>
      <c r="DB171" s="337"/>
      <c r="DC171" s="338"/>
      <c r="DD171" s="339"/>
      <c r="DE171" s="339"/>
      <c r="DF171" s="339"/>
      <c r="DG171" s="340"/>
      <c r="DH171" s="339"/>
      <c r="DI171" s="337"/>
      <c r="DJ171" s="337"/>
      <c r="DK171" s="338"/>
      <c r="DL171" s="339"/>
      <c r="DM171" s="339"/>
      <c r="DN171" s="339"/>
      <c r="DO171" s="340"/>
      <c r="DP171" s="339"/>
      <c r="DQ171" s="337"/>
      <c r="DR171" s="337"/>
      <c r="DS171" s="338"/>
      <c r="DT171" s="339"/>
      <c r="DU171" s="339"/>
      <c r="DV171" s="339"/>
      <c r="DW171" s="340"/>
      <c r="DX171" s="339"/>
      <c r="DY171" s="337"/>
      <c r="DZ171" s="337"/>
      <c r="EA171" s="338"/>
      <c r="EB171" s="339"/>
      <c r="EC171" s="339"/>
      <c r="ED171" s="339"/>
      <c r="EE171" s="340"/>
      <c r="EF171" s="339"/>
      <c r="EG171" s="337"/>
      <c r="EH171" s="337"/>
      <c r="EI171" s="338"/>
      <c r="EJ171" s="339"/>
      <c r="EK171" s="339"/>
      <c r="EL171" s="339"/>
      <c r="EM171" s="340"/>
      <c r="EN171" s="339"/>
      <c r="EO171" s="337"/>
      <c r="EP171" s="337"/>
      <c r="EQ171" s="338"/>
      <c r="ER171" s="339"/>
      <c r="ES171" s="339"/>
      <c r="ET171" s="339"/>
      <c r="EU171" s="340"/>
      <c r="EV171" s="339"/>
      <c r="EW171" s="337"/>
      <c r="EX171" s="337"/>
      <c r="EY171" s="338"/>
      <c r="EZ171" s="339"/>
      <c r="FA171" s="339"/>
      <c r="FB171" s="339"/>
      <c r="FC171" s="340"/>
      <c r="FD171" s="339"/>
      <c r="FE171" s="337"/>
      <c r="FF171" s="337"/>
      <c r="FG171" s="338"/>
      <c r="FH171" s="339"/>
      <c r="FI171" s="339"/>
      <c r="FJ171" s="339"/>
      <c r="FK171" s="340"/>
      <c r="FL171" s="339"/>
      <c r="FM171" s="337"/>
      <c r="FN171" s="337"/>
      <c r="FO171" s="338"/>
      <c r="FP171" s="339"/>
      <c r="FQ171" s="339"/>
      <c r="FR171" s="339"/>
      <c r="FS171" s="340"/>
      <c r="FT171" s="339"/>
      <c r="FU171" s="337"/>
      <c r="FV171" s="337"/>
      <c r="FW171" s="338"/>
      <c r="FX171" s="339"/>
      <c r="FY171" s="339"/>
      <c r="FZ171" s="339"/>
      <c r="GA171" s="340"/>
      <c r="GB171" s="339"/>
      <c r="GC171" s="337"/>
      <c r="GD171" s="337"/>
      <c r="GE171" s="338"/>
      <c r="GF171" s="339"/>
      <c r="GG171" s="339"/>
      <c r="GH171" s="339"/>
      <c r="GI171" s="340"/>
      <c r="GJ171" s="339"/>
      <c r="GK171" s="337"/>
      <c r="GL171" s="337"/>
      <c r="GM171" s="338"/>
      <c r="GN171" s="339"/>
      <c r="GO171" s="339"/>
      <c r="GP171" s="339"/>
      <c r="GQ171" s="340"/>
      <c r="GR171" s="339"/>
      <c r="GS171" s="337"/>
      <c r="GT171" s="337"/>
      <c r="GU171" s="338"/>
      <c r="GV171" s="339"/>
      <c r="GW171" s="339"/>
      <c r="GX171" s="339"/>
      <c r="GY171" s="340"/>
      <c r="GZ171" s="339"/>
      <c r="HA171" s="337"/>
      <c r="HB171" s="337"/>
      <c r="HC171" s="338"/>
      <c r="HD171" s="339"/>
      <c r="HE171" s="339"/>
      <c r="HF171" s="339"/>
      <c r="HG171" s="340"/>
      <c r="HH171" s="339"/>
      <c r="HI171" s="337"/>
      <c r="HJ171" s="337"/>
      <c r="HK171" s="338"/>
      <c r="HL171" s="339"/>
      <c r="HM171" s="339"/>
      <c r="HN171" s="339"/>
      <c r="HO171" s="340"/>
      <c r="HP171" s="339"/>
      <c r="HQ171" s="337"/>
      <c r="HR171" s="341"/>
      <c r="HS171" s="342"/>
      <c r="HT171" s="323"/>
      <c r="HU171" s="323"/>
      <c r="HV171" s="323"/>
      <c r="HW171" s="343"/>
      <c r="HX171" s="323"/>
      <c r="HY171" s="344"/>
      <c r="HZ171" s="344"/>
      <c r="IA171" s="342"/>
      <c r="IB171" s="323"/>
      <c r="IC171" s="323"/>
      <c r="ID171" s="323"/>
      <c r="IE171" s="343"/>
      <c r="IF171" s="323"/>
      <c r="IG171" s="344"/>
      <c r="IH171" s="344"/>
      <c r="II171" s="342"/>
      <c r="IJ171" s="323"/>
      <c r="IK171" s="323"/>
      <c r="IL171" s="323"/>
      <c r="IM171" s="343"/>
      <c r="IN171" s="323"/>
      <c r="IO171" s="344"/>
      <c r="IP171" s="344"/>
      <c r="IQ171" s="342"/>
    </row>
    <row r="172" spans="1:251" s="297" customFormat="1" ht="15" x14ac:dyDescent="0.2">
      <c r="A172" s="293" t="s">
        <v>558</v>
      </c>
      <c r="B172" s="294" t="s">
        <v>98</v>
      </c>
      <c r="C172" s="294" t="s">
        <v>443</v>
      </c>
      <c r="D172" s="314" t="s">
        <v>444</v>
      </c>
      <c r="E172" s="294" t="s">
        <v>109</v>
      </c>
      <c r="F172" s="301">
        <f>ROUND(COTAÇÃO!C9,2)</f>
        <v>1</v>
      </c>
      <c r="G172" s="561">
        <f>ROUND(COTAÇÃO!J9,2)</f>
        <v>23278.33</v>
      </c>
      <c r="H172" s="557">
        <f t="shared" si="57"/>
        <v>28236.61</v>
      </c>
      <c r="I172" s="570">
        <f>ROUND(G172*F172,2)</f>
        <v>23278.33</v>
      </c>
      <c r="J172" s="534">
        <f t="shared" si="58"/>
        <v>28236.61</v>
      </c>
      <c r="K172" s="338"/>
      <c r="L172" s="339"/>
      <c r="M172" s="339"/>
      <c r="N172" s="339"/>
      <c r="O172" s="340"/>
      <c r="P172" s="339"/>
      <c r="Q172" s="337"/>
      <c r="R172" s="337"/>
      <c r="S172" s="338"/>
      <c r="T172" s="339"/>
      <c r="U172" s="339"/>
      <c r="V172" s="339"/>
      <c r="W172" s="340"/>
      <c r="X172" s="339"/>
      <c r="Y172" s="337"/>
      <c r="Z172" s="337"/>
      <c r="AA172" s="338"/>
      <c r="AB172" s="339"/>
      <c r="AC172" s="339"/>
      <c r="AD172" s="339"/>
      <c r="AE172" s="340"/>
      <c r="AF172" s="339"/>
      <c r="AG172" s="337"/>
      <c r="AH172" s="337"/>
      <c r="AI172" s="338"/>
      <c r="AJ172" s="339"/>
      <c r="AK172" s="339"/>
      <c r="AL172" s="339"/>
      <c r="AM172" s="340"/>
      <c r="AN172" s="339"/>
      <c r="AO172" s="337"/>
      <c r="AP172" s="337"/>
      <c r="AQ172" s="338"/>
      <c r="AR172" s="339"/>
      <c r="AS172" s="339"/>
      <c r="AT172" s="339"/>
      <c r="AU172" s="340"/>
      <c r="AV172" s="339"/>
      <c r="AW172" s="337"/>
      <c r="AX172" s="337"/>
      <c r="AY172" s="338"/>
      <c r="AZ172" s="339"/>
      <c r="BA172" s="339"/>
      <c r="BB172" s="339"/>
      <c r="BC172" s="340"/>
      <c r="BD172" s="339"/>
      <c r="BE172" s="337"/>
      <c r="BF172" s="337"/>
      <c r="BG172" s="338"/>
      <c r="BH172" s="339"/>
      <c r="BI172" s="339"/>
      <c r="BJ172" s="339"/>
      <c r="BK172" s="340"/>
      <c r="BL172" s="339"/>
      <c r="BM172" s="337"/>
      <c r="BN172" s="337"/>
      <c r="BO172" s="338"/>
      <c r="BP172" s="339"/>
      <c r="BQ172" s="339"/>
      <c r="BR172" s="339"/>
      <c r="BS172" s="340"/>
      <c r="BT172" s="339"/>
      <c r="BU172" s="337"/>
      <c r="BV172" s="337"/>
      <c r="BW172" s="338"/>
      <c r="BX172" s="339"/>
      <c r="BY172" s="339"/>
      <c r="BZ172" s="339"/>
      <c r="CA172" s="340"/>
      <c r="CB172" s="339"/>
      <c r="CC172" s="337"/>
      <c r="CD172" s="337"/>
      <c r="CE172" s="338"/>
      <c r="CF172" s="339"/>
      <c r="CG172" s="339"/>
      <c r="CH172" s="339"/>
      <c r="CI172" s="340"/>
      <c r="CJ172" s="339"/>
      <c r="CK172" s="337"/>
      <c r="CL172" s="337"/>
      <c r="CM172" s="338"/>
      <c r="CN172" s="339"/>
      <c r="CO172" s="339"/>
      <c r="CP172" s="339"/>
      <c r="CQ172" s="340"/>
      <c r="CR172" s="339"/>
      <c r="CS172" s="337"/>
      <c r="CT172" s="337"/>
      <c r="CU172" s="338"/>
      <c r="CV172" s="339"/>
      <c r="CW172" s="339"/>
      <c r="CX172" s="339"/>
      <c r="CY172" s="340"/>
      <c r="CZ172" s="339"/>
      <c r="DA172" s="337"/>
      <c r="DB172" s="337"/>
      <c r="DC172" s="338"/>
      <c r="DD172" s="339"/>
      <c r="DE172" s="339"/>
      <c r="DF172" s="339"/>
      <c r="DG172" s="340"/>
      <c r="DH172" s="339"/>
      <c r="DI172" s="337"/>
      <c r="DJ172" s="337"/>
      <c r="DK172" s="338"/>
      <c r="DL172" s="339"/>
      <c r="DM172" s="339"/>
      <c r="DN172" s="339"/>
      <c r="DO172" s="340"/>
      <c r="DP172" s="339"/>
      <c r="DQ172" s="337"/>
      <c r="DR172" s="337"/>
      <c r="DS172" s="338"/>
      <c r="DT172" s="339"/>
      <c r="DU172" s="339"/>
      <c r="DV172" s="339"/>
      <c r="DW172" s="340"/>
      <c r="DX172" s="339"/>
      <c r="DY172" s="337"/>
      <c r="DZ172" s="337"/>
      <c r="EA172" s="338"/>
      <c r="EB172" s="339"/>
      <c r="EC172" s="339"/>
      <c r="ED172" s="339"/>
      <c r="EE172" s="340"/>
      <c r="EF172" s="339"/>
      <c r="EG172" s="337"/>
      <c r="EH172" s="337"/>
      <c r="EI172" s="338"/>
      <c r="EJ172" s="339"/>
      <c r="EK172" s="339"/>
      <c r="EL172" s="339"/>
      <c r="EM172" s="340"/>
      <c r="EN172" s="339"/>
      <c r="EO172" s="337"/>
      <c r="EP172" s="337"/>
      <c r="EQ172" s="338"/>
      <c r="ER172" s="339"/>
      <c r="ES172" s="339"/>
      <c r="ET172" s="339"/>
      <c r="EU172" s="340"/>
      <c r="EV172" s="339"/>
      <c r="EW172" s="337"/>
      <c r="EX172" s="337"/>
      <c r="EY172" s="338"/>
      <c r="EZ172" s="339"/>
      <c r="FA172" s="339"/>
      <c r="FB172" s="339"/>
      <c r="FC172" s="340"/>
      <c r="FD172" s="339"/>
      <c r="FE172" s="337"/>
      <c r="FF172" s="337"/>
      <c r="FG172" s="338"/>
      <c r="FH172" s="339"/>
      <c r="FI172" s="339"/>
      <c r="FJ172" s="339"/>
      <c r="FK172" s="340"/>
      <c r="FL172" s="339"/>
      <c r="FM172" s="337"/>
      <c r="FN172" s="337"/>
      <c r="FO172" s="338"/>
      <c r="FP172" s="339"/>
      <c r="FQ172" s="339"/>
      <c r="FR172" s="339"/>
      <c r="FS172" s="340"/>
      <c r="FT172" s="339"/>
      <c r="FU172" s="337"/>
      <c r="FV172" s="337"/>
      <c r="FW172" s="338"/>
      <c r="FX172" s="339"/>
      <c r="FY172" s="339"/>
      <c r="FZ172" s="339"/>
      <c r="GA172" s="340"/>
      <c r="GB172" s="339"/>
      <c r="GC172" s="337"/>
      <c r="GD172" s="337"/>
      <c r="GE172" s="338"/>
      <c r="GF172" s="339"/>
      <c r="GG172" s="339"/>
      <c r="GH172" s="339"/>
      <c r="GI172" s="340"/>
      <c r="GJ172" s="339"/>
      <c r="GK172" s="337"/>
      <c r="GL172" s="337"/>
      <c r="GM172" s="338"/>
      <c r="GN172" s="339"/>
      <c r="GO172" s="339"/>
      <c r="GP172" s="339"/>
      <c r="GQ172" s="340"/>
      <c r="GR172" s="339"/>
      <c r="GS172" s="337"/>
      <c r="GT172" s="337"/>
      <c r="GU172" s="338"/>
      <c r="GV172" s="339"/>
      <c r="GW172" s="339"/>
      <c r="GX172" s="339"/>
      <c r="GY172" s="340"/>
      <c r="GZ172" s="339"/>
      <c r="HA172" s="337"/>
      <c r="HB172" s="337"/>
      <c r="HC172" s="338"/>
      <c r="HD172" s="339"/>
      <c r="HE172" s="339"/>
      <c r="HF172" s="339"/>
      <c r="HG172" s="340"/>
      <c r="HH172" s="339"/>
      <c r="HI172" s="337"/>
      <c r="HJ172" s="337"/>
      <c r="HK172" s="338"/>
      <c r="HL172" s="339"/>
      <c r="HM172" s="339"/>
      <c r="HN172" s="339"/>
      <c r="HO172" s="340"/>
      <c r="HP172" s="339"/>
      <c r="HQ172" s="337"/>
      <c r="HR172" s="337"/>
      <c r="HS172" s="338"/>
      <c r="HT172" s="339"/>
      <c r="HU172" s="339"/>
      <c r="HV172" s="339"/>
      <c r="HW172" s="340"/>
      <c r="HX172" s="339"/>
      <c r="HY172" s="337"/>
      <c r="HZ172" s="337"/>
      <c r="IA172" s="338"/>
      <c r="IB172" s="339"/>
      <c r="IC172" s="339"/>
      <c r="ID172" s="339"/>
      <c r="IE172" s="340"/>
      <c r="IF172" s="339"/>
      <c r="IG172" s="337"/>
      <c r="IH172" s="337"/>
      <c r="II172" s="338"/>
      <c r="IJ172" s="339"/>
      <c r="IK172" s="339"/>
      <c r="IL172" s="339"/>
      <c r="IM172" s="340"/>
      <c r="IN172" s="339"/>
      <c r="IO172" s="337"/>
      <c r="IP172" s="337"/>
      <c r="IQ172" s="338"/>
    </row>
    <row r="173" spans="1:251" s="297" customFormat="1" ht="27" x14ac:dyDescent="0.2">
      <c r="A173" s="293" t="s">
        <v>559</v>
      </c>
      <c r="B173" s="294" t="s">
        <v>98</v>
      </c>
      <c r="C173" s="294">
        <v>101094</v>
      </c>
      <c r="D173" s="314" t="s">
        <v>445</v>
      </c>
      <c r="E173" s="294" t="s">
        <v>57</v>
      </c>
      <c r="F173" s="301">
        <f>ROUND('MEMORIA CALC.'!C945,2)</f>
        <v>36.86</v>
      </c>
      <c r="G173" s="561">
        <v>185.87</v>
      </c>
      <c r="H173" s="557">
        <f t="shared" si="57"/>
        <v>225.46</v>
      </c>
      <c r="I173" s="570">
        <f>ROUND(G173*F173,2)</f>
        <v>6851.17</v>
      </c>
      <c r="J173" s="534">
        <f t="shared" si="58"/>
        <v>8310.4599999999991</v>
      </c>
      <c r="K173" s="338"/>
      <c r="L173" s="339"/>
      <c r="M173" s="339"/>
      <c r="N173" s="339"/>
      <c r="O173" s="340"/>
      <c r="P173" s="339"/>
      <c r="Q173" s="337"/>
      <c r="R173" s="337"/>
      <c r="S173" s="338"/>
      <c r="T173" s="339"/>
      <c r="U173" s="339"/>
      <c r="V173" s="339"/>
      <c r="W173" s="340"/>
      <c r="X173" s="339"/>
      <c r="Y173" s="337"/>
      <c r="Z173" s="337"/>
      <c r="AA173" s="338"/>
      <c r="AB173" s="339"/>
      <c r="AC173" s="339"/>
      <c r="AD173" s="339"/>
      <c r="AE173" s="340"/>
      <c r="AF173" s="339"/>
      <c r="AG173" s="337"/>
      <c r="AH173" s="337"/>
      <c r="AI173" s="338"/>
      <c r="AJ173" s="339"/>
      <c r="AK173" s="339"/>
      <c r="AL173" s="339"/>
      <c r="AM173" s="340"/>
      <c r="AN173" s="339"/>
      <c r="AO173" s="337"/>
      <c r="AP173" s="337"/>
      <c r="AQ173" s="338"/>
      <c r="AR173" s="339"/>
      <c r="AS173" s="339"/>
      <c r="AT173" s="339"/>
      <c r="AU173" s="340"/>
      <c r="AV173" s="339"/>
      <c r="AW173" s="337"/>
      <c r="AX173" s="337"/>
      <c r="AY173" s="338"/>
      <c r="AZ173" s="339"/>
      <c r="BA173" s="339"/>
      <c r="BB173" s="339"/>
      <c r="BC173" s="340"/>
      <c r="BD173" s="339"/>
      <c r="BE173" s="337"/>
      <c r="BF173" s="337"/>
      <c r="BG173" s="338"/>
      <c r="BH173" s="339"/>
      <c r="BI173" s="339"/>
      <c r="BJ173" s="339"/>
      <c r="BK173" s="340"/>
      <c r="BL173" s="339"/>
      <c r="BM173" s="337"/>
      <c r="BN173" s="337"/>
      <c r="BO173" s="338"/>
      <c r="BP173" s="339"/>
      <c r="BQ173" s="339"/>
      <c r="BR173" s="339"/>
      <c r="BS173" s="340"/>
      <c r="BT173" s="339"/>
      <c r="BU173" s="337"/>
      <c r="BV173" s="337"/>
      <c r="BW173" s="338"/>
      <c r="BX173" s="339"/>
      <c r="BY173" s="339"/>
      <c r="BZ173" s="339"/>
      <c r="CA173" s="340"/>
      <c r="CB173" s="339"/>
      <c r="CC173" s="337"/>
      <c r="CD173" s="337"/>
      <c r="CE173" s="338"/>
      <c r="CF173" s="339"/>
      <c r="CG173" s="339"/>
      <c r="CH173" s="339"/>
      <c r="CI173" s="340"/>
      <c r="CJ173" s="339"/>
      <c r="CK173" s="337"/>
      <c r="CL173" s="337"/>
      <c r="CM173" s="338"/>
      <c r="CN173" s="339"/>
      <c r="CO173" s="339"/>
      <c r="CP173" s="339"/>
      <c r="CQ173" s="340"/>
      <c r="CR173" s="339"/>
      <c r="CS173" s="337"/>
      <c r="CT173" s="337"/>
      <c r="CU173" s="338"/>
      <c r="CV173" s="339"/>
      <c r="CW173" s="339"/>
      <c r="CX173" s="339"/>
      <c r="CY173" s="340"/>
      <c r="CZ173" s="339"/>
      <c r="DA173" s="337"/>
      <c r="DB173" s="337"/>
      <c r="DC173" s="338"/>
      <c r="DD173" s="339"/>
      <c r="DE173" s="339"/>
      <c r="DF173" s="339"/>
      <c r="DG173" s="340"/>
      <c r="DH173" s="339"/>
      <c r="DI173" s="337"/>
      <c r="DJ173" s="337"/>
      <c r="DK173" s="338"/>
      <c r="DL173" s="339"/>
      <c r="DM173" s="339"/>
      <c r="DN173" s="339"/>
      <c r="DO173" s="340"/>
      <c r="DP173" s="339"/>
      <c r="DQ173" s="337"/>
      <c r="DR173" s="337"/>
      <c r="DS173" s="338"/>
      <c r="DT173" s="339"/>
      <c r="DU173" s="339"/>
      <c r="DV173" s="339"/>
      <c r="DW173" s="340"/>
      <c r="DX173" s="339"/>
      <c r="DY173" s="337"/>
      <c r="DZ173" s="337"/>
      <c r="EA173" s="338"/>
      <c r="EB173" s="339"/>
      <c r="EC173" s="339"/>
      <c r="ED173" s="339"/>
      <c r="EE173" s="340"/>
      <c r="EF173" s="339"/>
      <c r="EG173" s="337"/>
      <c r="EH173" s="337"/>
      <c r="EI173" s="338"/>
      <c r="EJ173" s="339"/>
      <c r="EK173" s="339"/>
      <c r="EL173" s="339"/>
      <c r="EM173" s="340"/>
      <c r="EN173" s="339"/>
      <c r="EO173" s="337"/>
      <c r="EP173" s="337"/>
      <c r="EQ173" s="338"/>
      <c r="ER173" s="339"/>
      <c r="ES173" s="339"/>
      <c r="ET173" s="339"/>
      <c r="EU173" s="340"/>
      <c r="EV173" s="339"/>
      <c r="EW173" s="337"/>
      <c r="EX173" s="337"/>
      <c r="EY173" s="338"/>
      <c r="EZ173" s="339"/>
      <c r="FA173" s="339"/>
      <c r="FB173" s="339"/>
      <c r="FC173" s="340"/>
      <c r="FD173" s="339"/>
      <c r="FE173" s="337"/>
      <c r="FF173" s="337"/>
      <c r="FG173" s="338"/>
      <c r="FH173" s="339"/>
      <c r="FI173" s="339"/>
      <c r="FJ173" s="339"/>
      <c r="FK173" s="340"/>
      <c r="FL173" s="339"/>
      <c r="FM173" s="337"/>
      <c r="FN173" s="337"/>
      <c r="FO173" s="338"/>
      <c r="FP173" s="339"/>
      <c r="FQ173" s="339"/>
      <c r="FR173" s="339"/>
      <c r="FS173" s="340"/>
      <c r="FT173" s="339"/>
      <c r="FU173" s="337"/>
      <c r="FV173" s="337"/>
      <c r="FW173" s="338"/>
      <c r="FX173" s="339"/>
      <c r="FY173" s="339"/>
      <c r="FZ173" s="339"/>
      <c r="GA173" s="340"/>
      <c r="GB173" s="339"/>
      <c r="GC173" s="337"/>
      <c r="GD173" s="337"/>
      <c r="GE173" s="338"/>
      <c r="GF173" s="339"/>
      <c r="GG173" s="339"/>
      <c r="GH173" s="339"/>
      <c r="GI173" s="340"/>
      <c r="GJ173" s="339"/>
      <c r="GK173" s="337"/>
      <c r="GL173" s="337"/>
      <c r="GM173" s="338"/>
      <c r="GN173" s="339"/>
      <c r="GO173" s="339"/>
      <c r="GP173" s="339"/>
      <c r="GQ173" s="340"/>
      <c r="GR173" s="339"/>
      <c r="GS173" s="337"/>
      <c r="GT173" s="337"/>
      <c r="GU173" s="338"/>
      <c r="GV173" s="339"/>
      <c r="GW173" s="339"/>
      <c r="GX173" s="339"/>
      <c r="GY173" s="340"/>
      <c r="GZ173" s="339"/>
      <c r="HA173" s="337"/>
      <c r="HB173" s="337"/>
      <c r="HC173" s="338"/>
      <c r="HD173" s="339"/>
      <c r="HE173" s="339"/>
      <c r="HF173" s="339"/>
      <c r="HG173" s="340"/>
      <c r="HH173" s="339"/>
      <c r="HI173" s="337"/>
      <c r="HJ173" s="337"/>
      <c r="HK173" s="338"/>
      <c r="HL173" s="339"/>
      <c r="HM173" s="339"/>
      <c r="HN173" s="339"/>
      <c r="HO173" s="340"/>
      <c r="HP173" s="339"/>
      <c r="HQ173" s="337"/>
      <c r="HR173" s="337"/>
      <c r="HS173" s="338"/>
      <c r="HT173" s="339"/>
      <c r="HU173" s="339"/>
      <c r="HV173" s="339"/>
      <c r="HW173" s="340"/>
      <c r="HX173" s="339"/>
      <c r="HY173" s="337"/>
      <c r="HZ173" s="337"/>
      <c r="IA173" s="338"/>
      <c r="IB173" s="339"/>
      <c r="IC173" s="339"/>
      <c r="ID173" s="339"/>
      <c r="IE173" s="340"/>
      <c r="IF173" s="339"/>
      <c r="IG173" s="337"/>
      <c r="IH173" s="337"/>
      <c r="II173" s="338"/>
      <c r="IJ173" s="339"/>
      <c r="IK173" s="339"/>
      <c r="IL173" s="339"/>
      <c r="IM173" s="340"/>
      <c r="IN173" s="339"/>
      <c r="IO173" s="337"/>
      <c r="IP173" s="337"/>
      <c r="IQ173" s="338"/>
    </row>
    <row r="174" spans="1:251" s="298" customFormat="1" ht="15" x14ac:dyDescent="0.2">
      <c r="A174" s="604" t="s">
        <v>559</v>
      </c>
      <c r="B174" s="605"/>
      <c r="C174" s="605"/>
      <c r="D174" s="605"/>
      <c r="E174" s="605"/>
      <c r="F174" s="605"/>
      <c r="G174" s="606"/>
      <c r="H174" s="554"/>
      <c r="I174" s="560">
        <f>ROUND(SUM(I171:I173),2)</f>
        <v>32934.800000000003</v>
      </c>
      <c r="J174" s="560">
        <f>ROUND(SUM(J171:J173),2)</f>
        <v>39950.980000000003</v>
      </c>
    </row>
    <row r="175" spans="1:251" s="292" customFormat="1" ht="15" x14ac:dyDescent="0.2">
      <c r="A175" s="594"/>
      <c r="B175" s="595"/>
      <c r="C175" s="595"/>
      <c r="D175" s="595"/>
      <c r="E175" s="595"/>
      <c r="F175" s="595"/>
      <c r="G175" s="595"/>
      <c r="H175" s="596"/>
      <c r="I175" s="597"/>
      <c r="J175" s="525"/>
    </row>
    <row r="176" spans="1:251" ht="13.5" x14ac:dyDescent="0.25">
      <c r="A176" s="598" t="s">
        <v>316</v>
      </c>
      <c r="B176" s="599"/>
      <c r="C176" s="599"/>
      <c r="D176" s="599"/>
      <c r="E176" s="599"/>
      <c r="F176" s="599"/>
      <c r="G176" s="599"/>
      <c r="H176" s="559"/>
      <c r="I176" s="573">
        <f>ROUND(I19+I30+I34+I47+I59+I62+I72+I79+I85+I91+I95+I132+I169+I174+I14,2)</f>
        <v>415823.6</v>
      </c>
      <c r="J176" s="573">
        <f>ROUND(J19+J30+J34+J47+J59+J62+J72+J79+J85+J91+J95+J132+J169+J174+J14,2)</f>
        <v>516161.05</v>
      </c>
    </row>
    <row r="177" spans="1:14" x14ac:dyDescent="0.3">
      <c r="A177" s="488"/>
      <c r="G177" s="574"/>
      <c r="H177" s="574"/>
      <c r="K177" s="580"/>
    </row>
    <row r="178" spans="1:14" s="317" customFormat="1" ht="15.75" customHeight="1" x14ac:dyDescent="0.2">
      <c r="A178" s="591" t="s">
        <v>502</v>
      </c>
      <c r="B178" s="592"/>
      <c r="C178" s="592"/>
      <c r="D178" s="592"/>
      <c r="E178" s="592"/>
      <c r="F178" s="592"/>
      <c r="G178" s="593"/>
      <c r="H178" s="576"/>
      <c r="I178" s="600">
        <f>I176</f>
        <v>415823.6</v>
      </c>
      <c r="J178" s="601"/>
      <c r="L178" s="539"/>
    </row>
    <row r="179" spans="1:14" ht="13.5" x14ac:dyDescent="0.25">
      <c r="A179" s="591" t="s">
        <v>253</v>
      </c>
      <c r="B179" s="592"/>
      <c r="C179" s="592"/>
      <c r="D179" s="592"/>
      <c r="E179" s="592"/>
      <c r="F179" s="592"/>
      <c r="G179" s="593"/>
      <c r="H179" s="576"/>
      <c r="I179" s="602">
        <f>J176</f>
        <v>516161.05</v>
      </c>
      <c r="J179" s="603"/>
      <c r="K179" s="538">
        <f>I179-250000</f>
        <v>266161.05</v>
      </c>
      <c r="N179" s="538"/>
    </row>
    <row r="180" spans="1:14" x14ac:dyDescent="0.3">
      <c r="A180" s="488"/>
      <c r="C180" s="622"/>
      <c r="D180" s="622"/>
      <c r="E180" s="622"/>
      <c r="F180" s="622"/>
      <c r="G180" s="622"/>
      <c r="H180" s="622"/>
      <c r="I180" s="622"/>
      <c r="J180" s="623"/>
    </row>
    <row r="181" spans="1:14" x14ac:dyDescent="0.3">
      <c r="A181" s="488"/>
      <c r="C181" s="624"/>
      <c r="D181" s="624"/>
      <c r="E181" s="624"/>
      <c r="F181" s="624"/>
      <c r="G181" s="624"/>
      <c r="H181" s="624"/>
      <c r="I181" s="624"/>
      <c r="J181" s="625"/>
    </row>
    <row r="182" spans="1:14" x14ac:dyDescent="0.3">
      <c r="A182" s="488"/>
      <c r="C182" s="624"/>
      <c r="D182" s="624"/>
      <c r="E182" s="624"/>
      <c r="F182" s="624"/>
      <c r="G182" s="624"/>
      <c r="H182" s="624"/>
      <c r="I182" s="624"/>
      <c r="J182" s="625"/>
    </row>
    <row r="183" spans="1:14" x14ac:dyDescent="0.3">
      <c r="A183" s="488"/>
      <c r="C183" s="624"/>
      <c r="D183" s="624"/>
      <c r="E183" s="624"/>
      <c r="F183" s="624"/>
      <c r="G183" s="624"/>
      <c r="H183" s="624"/>
      <c r="I183" s="624"/>
      <c r="J183" s="625"/>
    </row>
    <row r="184" spans="1:14" x14ac:dyDescent="0.3">
      <c r="A184" s="488"/>
      <c r="C184" s="624"/>
      <c r="D184" s="624"/>
      <c r="E184" s="624"/>
      <c r="F184" s="624"/>
      <c r="G184" s="624"/>
      <c r="H184" s="624"/>
      <c r="I184" s="624"/>
      <c r="J184" s="625"/>
    </row>
    <row r="185" spans="1:14" x14ac:dyDescent="0.3">
      <c r="A185" s="488"/>
      <c r="C185" s="624"/>
      <c r="D185" s="624"/>
      <c r="E185" s="624"/>
      <c r="F185" s="624"/>
      <c r="G185" s="624"/>
      <c r="H185" s="624"/>
      <c r="I185" s="624"/>
      <c r="J185" s="625"/>
    </row>
    <row r="186" spans="1:14" ht="15" thickBot="1" x14ac:dyDescent="0.35">
      <c r="A186" s="489"/>
      <c r="B186" s="490"/>
      <c r="C186" s="624"/>
      <c r="D186" s="624"/>
      <c r="E186" s="624"/>
      <c r="F186" s="624"/>
      <c r="G186" s="624"/>
      <c r="H186" s="624"/>
      <c r="I186" s="624"/>
      <c r="J186" s="625"/>
    </row>
    <row r="189" spans="1:14" x14ac:dyDescent="0.3">
      <c r="F189" s="347">
        <f>4+8+16+2+2</f>
        <v>32</v>
      </c>
    </row>
    <row r="340" spans="1:257" s="345" customFormat="1" x14ac:dyDescent="0.3">
      <c r="A340" s="345" t="str">
        <f>'PLANILHA ORÇAM.'!A76</f>
        <v>9.2</v>
      </c>
      <c r="C340" s="346"/>
      <c r="D340" s="283"/>
      <c r="E340" s="283"/>
      <c r="F340" s="347"/>
      <c r="G340" s="545"/>
      <c r="H340" s="545"/>
      <c r="I340" s="575"/>
      <c r="J340" s="523"/>
      <c r="K340" s="283"/>
      <c r="L340" s="283"/>
      <c r="M340" s="283"/>
      <c r="N340" s="283"/>
      <c r="O340" s="283"/>
      <c r="P340" s="283"/>
      <c r="Q340" s="283"/>
      <c r="R340" s="283"/>
      <c r="S340" s="283"/>
      <c r="T340" s="283"/>
      <c r="U340" s="283"/>
      <c r="V340" s="283"/>
      <c r="W340" s="283"/>
      <c r="X340" s="283"/>
      <c r="Y340" s="283"/>
      <c r="Z340" s="283"/>
      <c r="AA340" s="283"/>
      <c r="AB340" s="283"/>
      <c r="AC340" s="283"/>
      <c r="AD340" s="283"/>
      <c r="AE340" s="283"/>
      <c r="AF340" s="283"/>
      <c r="AG340" s="283"/>
      <c r="AH340" s="283"/>
      <c r="AI340" s="283"/>
      <c r="AJ340" s="283"/>
      <c r="AK340" s="283"/>
      <c r="AL340" s="283"/>
      <c r="AM340" s="283"/>
      <c r="AN340" s="283"/>
      <c r="AO340" s="283"/>
      <c r="AP340" s="283"/>
      <c r="AQ340" s="283"/>
      <c r="AR340" s="283"/>
      <c r="AS340" s="283"/>
      <c r="AT340" s="283"/>
      <c r="AU340" s="283"/>
      <c r="AV340" s="283"/>
      <c r="AW340" s="283"/>
      <c r="AX340" s="283"/>
      <c r="AY340" s="283"/>
      <c r="AZ340" s="283"/>
      <c r="BA340" s="283"/>
      <c r="BB340" s="283"/>
      <c r="BC340" s="283"/>
      <c r="BD340" s="283"/>
      <c r="BE340" s="283"/>
      <c r="BF340" s="283"/>
      <c r="BG340" s="283"/>
      <c r="BH340" s="283"/>
      <c r="BI340" s="283"/>
      <c r="BJ340" s="283"/>
      <c r="BK340" s="283"/>
      <c r="BL340" s="283"/>
      <c r="BM340" s="283"/>
      <c r="BN340" s="283"/>
      <c r="BO340" s="283"/>
      <c r="BP340" s="283"/>
      <c r="BQ340" s="283"/>
      <c r="BR340" s="283"/>
      <c r="BS340" s="283"/>
      <c r="BT340" s="283"/>
      <c r="BU340" s="283"/>
      <c r="BV340" s="283"/>
      <c r="BW340" s="283"/>
      <c r="BX340" s="283"/>
      <c r="BY340" s="283"/>
      <c r="BZ340" s="283"/>
      <c r="CA340" s="283"/>
      <c r="CB340" s="283"/>
      <c r="CC340" s="283"/>
      <c r="CD340" s="283"/>
      <c r="CE340" s="283"/>
      <c r="CF340" s="283"/>
      <c r="CG340" s="283"/>
      <c r="CH340" s="283"/>
      <c r="CI340" s="283"/>
      <c r="CJ340" s="283"/>
      <c r="CK340" s="283"/>
      <c r="CL340" s="283"/>
      <c r="CM340" s="283"/>
      <c r="CN340" s="283"/>
      <c r="CO340" s="283"/>
      <c r="CP340" s="283"/>
      <c r="CQ340" s="283"/>
      <c r="CR340" s="283"/>
      <c r="CS340" s="283"/>
      <c r="CT340" s="283"/>
      <c r="CU340" s="283"/>
      <c r="CV340" s="283"/>
      <c r="CW340" s="283"/>
      <c r="CX340" s="283"/>
      <c r="CY340" s="283"/>
      <c r="CZ340" s="283"/>
      <c r="DA340" s="283"/>
      <c r="DB340" s="283"/>
      <c r="DC340" s="283"/>
      <c r="DD340" s="283"/>
      <c r="DE340" s="283"/>
      <c r="DF340" s="283"/>
      <c r="DG340" s="283"/>
      <c r="DH340" s="283"/>
      <c r="DI340" s="283"/>
      <c r="DJ340" s="283"/>
      <c r="DK340" s="283"/>
      <c r="DL340" s="283"/>
      <c r="DM340" s="283"/>
      <c r="DN340" s="283"/>
      <c r="DO340" s="283"/>
      <c r="DP340" s="283"/>
      <c r="DQ340" s="283"/>
      <c r="DR340" s="283"/>
      <c r="DS340" s="283"/>
      <c r="DT340" s="283"/>
      <c r="DU340" s="283"/>
      <c r="DV340" s="283"/>
      <c r="DW340" s="283"/>
      <c r="DX340" s="283"/>
      <c r="DY340" s="283"/>
      <c r="DZ340" s="283"/>
      <c r="EA340" s="283"/>
      <c r="EB340" s="283"/>
      <c r="EC340" s="283"/>
      <c r="ED340" s="283"/>
      <c r="EE340" s="283"/>
      <c r="EF340" s="283"/>
      <c r="EG340" s="283"/>
      <c r="EH340" s="283"/>
      <c r="EI340" s="283"/>
      <c r="EJ340" s="283"/>
      <c r="EK340" s="283"/>
      <c r="EL340" s="283"/>
      <c r="EM340" s="283"/>
      <c r="EN340" s="283"/>
      <c r="EO340" s="283"/>
      <c r="EP340" s="283"/>
      <c r="EQ340" s="283"/>
      <c r="ER340" s="283"/>
      <c r="ES340" s="283"/>
      <c r="ET340" s="283"/>
      <c r="EU340" s="283"/>
      <c r="EV340" s="283"/>
      <c r="EW340" s="283"/>
      <c r="EX340" s="283"/>
      <c r="EY340" s="283"/>
      <c r="EZ340" s="283"/>
      <c r="FA340" s="283"/>
      <c r="FB340" s="283"/>
      <c r="FC340" s="283"/>
      <c r="FD340" s="283"/>
      <c r="FE340" s="283"/>
      <c r="FF340" s="283"/>
      <c r="FG340" s="283"/>
      <c r="FH340" s="283"/>
      <c r="FI340" s="283"/>
      <c r="FJ340" s="283"/>
      <c r="FK340" s="283"/>
      <c r="FL340" s="283"/>
      <c r="FM340" s="283"/>
      <c r="FN340" s="283"/>
      <c r="FO340" s="283"/>
      <c r="FP340" s="283"/>
      <c r="FQ340" s="283"/>
      <c r="FR340" s="283"/>
      <c r="FS340" s="283"/>
      <c r="FT340" s="283"/>
      <c r="FU340" s="283"/>
      <c r="FV340" s="283"/>
      <c r="FW340" s="283"/>
      <c r="FX340" s="283"/>
      <c r="FY340" s="283"/>
      <c r="FZ340" s="283"/>
      <c r="GA340" s="283"/>
      <c r="GB340" s="283"/>
      <c r="GC340" s="283"/>
      <c r="GD340" s="283"/>
      <c r="GE340" s="283"/>
      <c r="GF340" s="283"/>
      <c r="GG340" s="283"/>
      <c r="GH340" s="283"/>
      <c r="GI340" s="283"/>
      <c r="GJ340" s="283"/>
      <c r="GK340" s="283"/>
      <c r="GL340" s="283"/>
      <c r="GM340" s="283"/>
      <c r="GN340" s="283"/>
      <c r="GO340" s="283"/>
      <c r="GP340" s="283"/>
      <c r="GQ340" s="283"/>
      <c r="GR340" s="283"/>
      <c r="GS340" s="283"/>
      <c r="GT340" s="283"/>
      <c r="GU340" s="283"/>
      <c r="GV340" s="283"/>
      <c r="GW340" s="283"/>
      <c r="GX340" s="283"/>
      <c r="GY340" s="283"/>
      <c r="GZ340" s="283"/>
      <c r="HA340" s="283"/>
      <c r="HB340" s="283"/>
      <c r="HC340" s="283"/>
      <c r="HD340" s="283"/>
      <c r="HE340" s="283"/>
      <c r="HF340" s="283"/>
      <c r="HG340" s="283"/>
      <c r="HH340" s="283"/>
      <c r="HI340" s="283"/>
      <c r="HJ340" s="283"/>
      <c r="HK340" s="283"/>
      <c r="HL340" s="283"/>
      <c r="HM340" s="283"/>
      <c r="HN340" s="283"/>
      <c r="HO340" s="283"/>
      <c r="HP340" s="283"/>
      <c r="HQ340" s="283"/>
      <c r="HR340" s="283"/>
      <c r="HS340" s="283"/>
      <c r="HT340" s="283"/>
      <c r="HU340" s="283"/>
      <c r="HV340" s="283"/>
      <c r="HW340" s="283"/>
      <c r="HX340" s="283"/>
      <c r="HY340" s="283"/>
      <c r="HZ340" s="283"/>
      <c r="IA340" s="283"/>
      <c r="IB340" s="283"/>
      <c r="IC340" s="283"/>
      <c r="ID340" s="283"/>
      <c r="IE340" s="283"/>
      <c r="IF340" s="283"/>
      <c r="IG340" s="283"/>
      <c r="IH340" s="283"/>
      <c r="II340" s="283"/>
      <c r="IJ340" s="283"/>
      <c r="IK340" s="283"/>
      <c r="IL340" s="283"/>
      <c r="IM340" s="283"/>
      <c r="IN340" s="283"/>
      <c r="IO340" s="283"/>
      <c r="IP340" s="283"/>
      <c r="IQ340" s="283"/>
      <c r="IR340" s="283"/>
      <c r="IS340" s="283"/>
      <c r="IT340" s="283"/>
      <c r="IU340" s="283"/>
      <c r="IV340" s="283"/>
      <c r="IW340" s="283"/>
    </row>
  </sheetData>
  <mergeCells count="44">
    <mergeCell ref="B12:I12"/>
    <mergeCell ref="A14:G14"/>
    <mergeCell ref="C180:J186"/>
    <mergeCell ref="A2:J2"/>
    <mergeCell ref="B15:I15"/>
    <mergeCell ref="A19:G19"/>
    <mergeCell ref="B20:I20"/>
    <mergeCell ref="A30:G30"/>
    <mergeCell ref="A9:A11"/>
    <mergeCell ref="B9:B11"/>
    <mergeCell ref="C9:C11"/>
    <mergeCell ref="D9:D11"/>
    <mergeCell ref="G8:I8"/>
    <mergeCell ref="E9:J10"/>
    <mergeCell ref="A79:G79"/>
    <mergeCell ref="B31:I31"/>
    <mergeCell ref="A34:G34"/>
    <mergeCell ref="B35:I35"/>
    <mergeCell ref="A47:G47"/>
    <mergeCell ref="B48:I48"/>
    <mergeCell ref="A59:G59"/>
    <mergeCell ref="B60:D60"/>
    <mergeCell ref="A62:G62"/>
    <mergeCell ref="B63:I63"/>
    <mergeCell ref="A72:G72"/>
    <mergeCell ref="B73:I73"/>
    <mergeCell ref="A174:G174"/>
    <mergeCell ref="B80:I80"/>
    <mergeCell ref="A85:G85"/>
    <mergeCell ref="B86:I86"/>
    <mergeCell ref="A91:G91"/>
    <mergeCell ref="B92:I92"/>
    <mergeCell ref="A95:G95"/>
    <mergeCell ref="B96:I96"/>
    <mergeCell ref="A132:G132"/>
    <mergeCell ref="B133:I133"/>
    <mergeCell ref="A169:G169"/>
    <mergeCell ref="B170:I170"/>
    <mergeCell ref="A178:G178"/>
    <mergeCell ref="A179:G179"/>
    <mergeCell ref="A175:I175"/>
    <mergeCell ref="A176:G176"/>
    <mergeCell ref="I178:J178"/>
    <mergeCell ref="I179:J179"/>
  </mergeCells>
  <phoneticPr fontId="30" type="noConversion"/>
  <printOptions horizontalCentered="1"/>
  <pageMargins left="0.59055118110236227" right="0.39370078740157483" top="1.1555511811023622" bottom="0.78740157480314965" header="0.51181102362204722" footer="0.59055118110236227"/>
  <pageSetup paperSize="9" scale="4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3880A-7BF2-4DBE-AC8D-445C9D792824}">
  <dimension ref="A1:BJ1439"/>
  <sheetViews>
    <sheetView view="pageBreakPreview" zoomScale="115" zoomScaleNormal="85" zoomScaleSheetLayoutView="115" workbookViewId="0">
      <selection activeCell="B924" sqref="B924:M924"/>
    </sheetView>
  </sheetViews>
  <sheetFormatPr defaultRowHeight="13.5" x14ac:dyDescent="0.25"/>
  <cols>
    <col min="1" max="1" width="8.85546875" style="192" customWidth="1"/>
    <col min="2" max="2" width="10.7109375" style="236" customWidth="1"/>
    <col min="3" max="3" width="11.42578125" style="236" customWidth="1"/>
    <col min="4" max="4" width="14.42578125" style="236" customWidth="1"/>
    <col min="5" max="5" width="11" style="192" customWidth="1"/>
    <col min="6" max="6" width="10" style="236" customWidth="1"/>
    <col min="7" max="7" width="12.140625" style="236" customWidth="1"/>
    <col min="8" max="8" width="10.28515625" style="236" customWidth="1"/>
    <col min="9" max="9" width="9.7109375" style="236" customWidth="1"/>
    <col min="10" max="10" width="8.5703125" style="236" customWidth="1"/>
    <col min="11" max="11" width="8.5703125" style="236" bestFit="1" customWidth="1"/>
    <col min="12" max="12" width="6.85546875" style="236" customWidth="1"/>
    <col min="13" max="14" width="9.140625" style="236"/>
    <col min="15" max="15" width="9.28515625" style="236" bestFit="1" customWidth="1"/>
    <col min="16" max="16" width="9.140625" style="236"/>
    <col min="17" max="17" width="9.28515625" style="236" bestFit="1" customWidth="1"/>
    <col min="18" max="18" width="9.140625" style="236"/>
    <col min="19" max="19" width="9.28515625" style="236" bestFit="1" customWidth="1"/>
    <col min="20" max="256" width="9.140625" style="236"/>
    <col min="257" max="257" width="8.85546875" style="236" customWidth="1"/>
    <col min="258" max="258" width="10.7109375" style="236" customWidth="1"/>
    <col min="259" max="259" width="11.42578125" style="236" customWidth="1"/>
    <col min="260" max="260" width="11.85546875" style="236" customWidth="1"/>
    <col min="261" max="261" width="11" style="236" customWidth="1"/>
    <col min="262" max="262" width="10" style="236" customWidth="1"/>
    <col min="263" max="263" width="9.85546875" style="236" customWidth="1"/>
    <col min="264" max="264" width="10.28515625" style="236" customWidth="1"/>
    <col min="265" max="265" width="9.7109375" style="236" customWidth="1"/>
    <col min="266" max="266" width="8.5703125" style="236" customWidth="1"/>
    <col min="267" max="267" width="8.5703125" style="236" bestFit="1" customWidth="1"/>
    <col min="268" max="268" width="6.85546875" style="236" customWidth="1"/>
    <col min="269" max="270" width="9.140625" style="236"/>
    <col min="271" max="271" width="9.28515625" style="236" bestFit="1" customWidth="1"/>
    <col min="272" max="272" width="9.140625" style="236"/>
    <col min="273" max="273" width="9.28515625" style="236" bestFit="1" customWidth="1"/>
    <col min="274" max="274" width="9.140625" style="236"/>
    <col min="275" max="275" width="9.28515625" style="236" bestFit="1" customWidth="1"/>
    <col min="276" max="512" width="9.140625" style="236"/>
    <col min="513" max="513" width="8.85546875" style="236" customWidth="1"/>
    <col min="514" max="514" width="10.7109375" style="236" customWidth="1"/>
    <col min="515" max="515" width="11.42578125" style="236" customWidth="1"/>
    <col min="516" max="516" width="11.85546875" style="236" customWidth="1"/>
    <col min="517" max="517" width="11" style="236" customWidth="1"/>
    <col min="518" max="518" width="10" style="236" customWidth="1"/>
    <col min="519" max="519" width="9.85546875" style="236" customWidth="1"/>
    <col min="520" max="520" width="10.28515625" style="236" customWidth="1"/>
    <col min="521" max="521" width="9.7109375" style="236" customWidth="1"/>
    <col min="522" max="522" width="8.5703125" style="236" customWidth="1"/>
    <col min="523" max="523" width="8.5703125" style="236" bestFit="1" customWidth="1"/>
    <col min="524" max="524" width="6.85546875" style="236" customWidth="1"/>
    <col min="525" max="526" width="9.140625" style="236"/>
    <col min="527" max="527" width="9.28515625" style="236" bestFit="1" customWidth="1"/>
    <col min="528" max="528" width="9.140625" style="236"/>
    <col min="529" max="529" width="9.28515625" style="236" bestFit="1" customWidth="1"/>
    <col min="530" max="530" width="9.140625" style="236"/>
    <col min="531" max="531" width="9.28515625" style="236" bestFit="1" customWidth="1"/>
    <col min="532" max="768" width="9.140625" style="236"/>
    <col min="769" max="769" width="8.85546875" style="236" customWidth="1"/>
    <col min="770" max="770" width="10.7109375" style="236" customWidth="1"/>
    <col min="771" max="771" width="11.42578125" style="236" customWidth="1"/>
    <col min="772" max="772" width="11.85546875" style="236" customWidth="1"/>
    <col min="773" max="773" width="11" style="236" customWidth="1"/>
    <col min="774" max="774" width="10" style="236" customWidth="1"/>
    <col min="775" max="775" width="9.85546875" style="236" customWidth="1"/>
    <col min="776" max="776" width="10.28515625" style="236" customWidth="1"/>
    <col min="777" max="777" width="9.7109375" style="236" customWidth="1"/>
    <col min="778" max="778" width="8.5703125" style="236" customWidth="1"/>
    <col min="779" max="779" width="8.5703125" style="236" bestFit="1" customWidth="1"/>
    <col min="780" max="780" width="6.85546875" style="236" customWidth="1"/>
    <col min="781" max="782" width="9.140625" style="236"/>
    <col min="783" max="783" width="9.28515625" style="236" bestFit="1" customWidth="1"/>
    <col min="784" max="784" width="9.140625" style="236"/>
    <col min="785" max="785" width="9.28515625" style="236" bestFit="1" customWidth="1"/>
    <col min="786" max="786" width="9.140625" style="236"/>
    <col min="787" max="787" width="9.28515625" style="236" bestFit="1" customWidth="1"/>
    <col min="788" max="1024" width="9.140625" style="236"/>
    <col min="1025" max="1025" width="8.85546875" style="236" customWidth="1"/>
    <col min="1026" max="1026" width="10.7109375" style="236" customWidth="1"/>
    <col min="1027" max="1027" width="11.42578125" style="236" customWidth="1"/>
    <col min="1028" max="1028" width="11.85546875" style="236" customWidth="1"/>
    <col min="1029" max="1029" width="11" style="236" customWidth="1"/>
    <col min="1030" max="1030" width="10" style="236" customWidth="1"/>
    <col min="1031" max="1031" width="9.85546875" style="236" customWidth="1"/>
    <col min="1032" max="1032" width="10.28515625" style="236" customWidth="1"/>
    <col min="1033" max="1033" width="9.7109375" style="236" customWidth="1"/>
    <col min="1034" max="1034" width="8.5703125" style="236" customWidth="1"/>
    <col min="1035" max="1035" width="8.5703125" style="236" bestFit="1" customWidth="1"/>
    <col min="1036" max="1036" width="6.85546875" style="236" customWidth="1"/>
    <col min="1037" max="1038" width="9.140625" style="236"/>
    <col min="1039" max="1039" width="9.28515625" style="236" bestFit="1" customWidth="1"/>
    <col min="1040" max="1040" width="9.140625" style="236"/>
    <col min="1041" max="1041" width="9.28515625" style="236" bestFit="1" customWidth="1"/>
    <col min="1042" max="1042" width="9.140625" style="236"/>
    <col min="1043" max="1043" width="9.28515625" style="236" bestFit="1" customWidth="1"/>
    <col min="1044" max="1280" width="9.140625" style="236"/>
    <col min="1281" max="1281" width="8.85546875" style="236" customWidth="1"/>
    <col min="1282" max="1282" width="10.7109375" style="236" customWidth="1"/>
    <col min="1283" max="1283" width="11.42578125" style="236" customWidth="1"/>
    <col min="1284" max="1284" width="11.85546875" style="236" customWidth="1"/>
    <col min="1285" max="1285" width="11" style="236" customWidth="1"/>
    <col min="1286" max="1286" width="10" style="236" customWidth="1"/>
    <col min="1287" max="1287" width="9.85546875" style="236" customWidth="1"/>
    <col min="1288" max="1288" width="10.28515625" style="236" customWidth="1"/>
    <col min="1289" max="1289" width="9.7109375" style="236" customWidth="1"/>
    <col min="1290" max="1290" width="8.5703125" style="236" customWidth="1"/>
    <col min="1291" max="1291" width="8.5703125" style="236" bestFit="1" customWidth="1"/>
    <col min="1292" max="1292" width="6.85546875" style="236" customWidth="1"/>
    <col min="1293" max="1294" width="9.140625" style="236"/>
    <col min="1295" max="1295" width="9.28515625" style="236" bestFit="1" customWidth="1"/>
    <col min="1296" max="1296" width="9.140625" style="236"/>
    <col min="1297" max="1297" width="9.28515625" style="236" bestFit="1" customWidth="1"/>
    <col min="1298" max="1298" width="9.140625" style="236"/>
    <col min="1299" max="1299" width="9.28515625" style="236" bestFit="1" customWidth="1"/>
    <col min="1300" max="1536" width="9.140625" style="236"/>
    <col min="1537" max="1537" width="8.85546875" style="236" customWidth="1"/>
    <col min="1538" max="1538" width="10.7109375" style="236" customWidth="1"/>
    <col min="1539" max="1539" width="11.42578125" style="236" customWidth="1"/>
    <col min="1540" max="1540" width="11.85546875" style="236" customWidth="1"/>
    <col min="1541" max="1541" width="11" style="236" customWidth="1"/>
    <col min="1542" max="1542" width="10" style="236" customWidth="1"/>
    <col min="1543" max="1543" width="9.85546875" style="236" customWidth="1"/>
    <col min="1544" max="1544" width="10.28515625" style="236" customWidth="1"/>
    <col min="1545" max="1545" width="9.7109375" style="236" customWidth="1"/>
    <col min="1546" max="1546" width="8.5703125" style="236" customWidth="1"/>
    <col min="1547" max="1547" width="8.5703125" style="236" bestFit="1" customWidth="1"/>
    <col min="1548" max="1548" width="6.85546875" style="236" customWidth="1"/>
    <col min="1549" max="1550" width="9.140625" style="236"/>
    <col min="1551" max="1551" width="9.28515625" style="236" bestFit="1" customWidth="1"/>
    <col min="1552" max="1552" width="9.140625" style="236"/>
    <col min="1553" max="1553" width="9.28515625" style="236" bestFit="1" customWidth="1"/>
    <col min="1554" max="1554" width="9.140625" style="236"/>
    <col min="1555" max="1555" width="9.28515625" style="236" bestFit="1" customWidth="1"/>
    <col min="1556" max="1792" width="9.140625" style="236"/>
    <col min="1793" max="1793" width="8.85546875" style="236" customWidth="1"/>
    <col min="1794" max="1794" width="10.7109375" style="236" customWidth="1"/>
    <col min="1795" max="1795" width="11.42578125" style="236" customWidth="1"/>
    <col min="1796" max="1796" width="11.85546875" style="236" customWidth="1"/>
    <col min="1797" max="1797" width="11" style="236" customWidth="1"/>
    <col min="1798" max="1798" width="10" style="236" customWidth="1"/>
    <col min="1799" max="1799" width="9.85546875" style="236" customWidth="1"/>
    <col min="1800" max="1800" width="10.28515625" style="236" customWidth="1"/>
    <col min="1801" max="1801" width="9.7109375" style="236" customWidth="1"/>
    <col min="1802" max="1802" width="8.5703125" style="236" customWidth="1"/>
    <col min="1803" max="1803" width="8.5703125" style="236" bestFit="1" customWidth="1"/>
    <col min="1804" max="1804" width="6.85546875" style="236" customWidth="1"/>
    <col min="1805" max="1806" width="9.140625" style="236"/>
    <col min="1807" max="1807" width="9.28515625" style="236" bestFit="1" customWidth="1"/>
    <col min="1808" max="1808" width="9.140625" style="236"/>
    <col min="1809" max="1809" width="9.28515625" style="236" bestFit="1" customWidth="1"/>
    <col min="1810" max="1810" width="9.140625" style="236"/>
    <col min="1811" max="1811" width="9.28515625" style="236" bestFit="1" customWidth="1"/>
    <col min="1812" max="2048" width="9.140625" style="236"/>
    <col min="2049" max="2049" width="8.85546875" style="236" customWidth="1"/>
    <col min="2050" max="2050" width="10.7109375" style="236" customWidth="1"/>
    <col min="2051" max="2051" width="11.42578125" style="236" customWidth="1"/>
    <col min="2052" max="2052" width="11.85546875" style="236" customWidth="1"/>
    <col min="2053" max="2053" width="11" style="236" customWidth="1"/>
    <col min="2054" max="2054" width="10" style="236" customWidth="1"/>
    <col min="2055" max="2055" width="9.85546875" style="236" customWidth="1"/>
    <col min="2056" max="2056" width="10.28515625" style="236" customWidth="1"/>
    <col min="2057" max="2057" width="9.7109375" style="236" customWidth="1"/>
    <col min="2058" max="2058" width="8.5703125" style="236" customWidth="1"/>
    <col min="2059" max="2059" width="8.5703125" style="236" bestFit="1" customWidth="1"/>
    <col min="2060" max="2060" width="6.85546875" style="236" customWidth="1"/>
    <col min="2061" max="2062" width="9.140625" style="236"/>
    <col min="2063" max="2063" width="9.28515625" style="236" bestFit="1" customWidth="1"/>
    <col min="2064" max="2064" width="9.140625" style="236"/>
    <col min="2065" max="2065" width="9.28515625" style="236" bestFit="1" customWidth="1"/>
    <col min="2066" max="2066" width="9.140625" style="236"/>
    <col min="2067" max="2067" width="9.28515625" style="236" bestFit="1" customWidth="1"/>
    <col min="2068" max="2304" width="9.140625" style="236"/>
    <col min="2305" max="2305" width="8.85546875" style="236" customWidth="1"/>
    <col min="2306" max="2306" width="10.7109375" style="236" customWidth="1"/>
    <col min="2307" max="2307" width="11.42578125" style="236" customWidth="1"/>
    <col min="2308" max="2308" width="11.85546875" style="236" customWidth="1"/>
    <col min="2309" max="2309" width="11" style="236" customWidth="1"/>
    <col min="2310" max="2310" width="10" style="236" customWidth="1"/>
    <col min="2311" max="2311" width="9.85546875" style="236" customWidth="1"/>
    <col min="2312" max="2312" width="10.28515625" style="236" customWidth="1"/>
    <col min="2313" max="2313" width="9.7109375" style="236" customWidth="1"/>
    <col min="2314" max="2314" width="8.5703125" style="236" customWidth="1"/>
    <col min="2315" max="2315" width="8.5703125" style="236" bestFit="1" customWidth="1"/>
    <col min="2316" max="2316" width="6.85546875" style="236" customWidth="1"/>
    <col min="2317" max="2318" width="9.140625" style="236"/>
    <col min="2319" max="2319" width="9.28515625" style="236" bestFit="1" customWidth="1"/>
    <col min="2320" max="2320" width="9.140625" style="236"/>
    <col min="2321" max="2321" width="9.28515625" style="236" bestFit="1" customWidth="1"/>
    <col min="2322" max="2322" width="9.140625" style="236"/>
    <col min="2323" max="2323" width="9.28515625" style="236" bestFit="1" customWidth="1"/>
    <col min="2324" max="2560" width="9.140625" style="236"/>
    <col min="2561" max="2561" width="8.85546875" style="236" customWidth="1"/>
    <col min="2562" max="2562" width="10.7109375" style="236" customWidth="1"/>
    <col min="2563" max="2563" width="11.42578125" style="236" customWidth="1"/>
    <col min="2564" max="2564" width="11.85546875" style="236" customWidth="1"/>
    <col min="2565" max="2565" width="11" style="236" customWidth="1"/>
    <col min="2566" max="2566" width="10" style="236" customWidth="1"/>
    <col min="2567" max="2567" width="9.85546875" style="236" customWidth="1"/>
    <col min="2568" max="2568" width="10.28515625" style="236" customWidth="1"/>
    <col min="2569" max="2569" width="9.7109375" style="236" customWidth="1"/>
    <col min="2570" max="2570" width="8.5703125" style="236" customWidth="1"/>
    <col min="2571" max="2571" width="8.5703125" style="236" bestFit="1" customWidth="1"/>
    <col min="2572" max="2572" width="6.85546875" style="236" customWidth="1"/>
    <col min="2573" max="2574" width="9.140625" style="236"/>
    <col min="2575" max="2575" width="9.28515625" style="236" bestFit="1" customWidth="1"/>
    <col min="2576" max="2576" width="9.140625" style="236"/>
    <col min="2577" max="2577" width="9.28515625" style="236" bestFit="1" customWidth="1"/>
    <col min="2578" max="2578" width="9.140625" style="236"/>
    <col min="2579" max="2579" width="9.28515625" style="236" bestFit="1" customWidth="1"/>
    <col min="2580" max="2816" width="9.140625" style="236"/>
    <col min="2817" max="2817" width="8.85546875" style="236" customWidth="1"/>
    <col min="2818" max="2818" width="10.7109375" style="236" customWidth="1"/>
    <col min="2819" max="2819" width="11.42578125" style="236" customWidth="1"/>
    <col min="2820" max="2820" width="11.85546875" style="236" customWidth="1"/>
    <col min="2821" max="2821" width="11" style="236" customWidth="1"/>
    <col min="2822" max="2822" width="10" style="236" customWidth="1"/>
    <col min="2823" max="2823" width="9.85546875" style="236" customWidth="1"/>
    <col min="2824" max="2824" width="10.28515625" style="236" customWidth="1"/>
    <col min="2825" max="2825" width="9.7109375" style="236" customWidth="1"/>
    <col min="2826" max="2826" width="8.5703125" style="236" customWidth="1"/>
    <col min="2827" max="2827" width="8.5703125" style="236" bestFit="1" customWidth="1"/>
    <col min="2828" max="2828" width="6.85546875" style="236" customWidth="1"/>
    <col min="2829" max="2830" width="9.140625" style="236"/>
    <col min="2831" max="2831" width="9.28515625" style="236" bestFit="1" customWidth="1"/>
    <col min="2832" max="2832" width="9.140625" style="236"/>
    <col min="2833" max="2833" width="9.28515625" style="236" bestFit="1" customWidth="1"/>
    <col min="2834" max="2834" width="9.140625" style="236"/>
    <col min="2835" max="2835" width="9.28515625" style="236" bestFit="1" customWidth="1"/>
    <col min="2836" max="3072" width="9.140625" style="236"/>
    <col min="3073" max="3073" width="8.85546875" style="236" customWidth="1"/>
    <col min="3074" max="3074" width="10.7109375" style="236" customWidth="1"/>
    <col min="3075" max="3075" width="11.42578125" style="236" customWidth="1"/>
    <col min="3076" max="3076" width="11.85546875" style="236" customWidth="1"/>
    <col min="3077" max="3077" width="11" style="236" customWidth="1"/>
    <col min="3078" max="3078" width="10" style="236" customWidth="1"/>
    <col min="3079" max="3079" width="9.85546875" style="236" customWidth="1"/>
    <col min="3080" max="3080" width="10.28515625" style="236" customWidth="1"/>
    <col min="3081" max="3081" width="9.7109375" style="236" customWidth="1"/>
    <col min="3082" max="3082" width="8.5703125" style="236" customWidth="1"/>
    <col min="3083" max="3083" width="8.5703125" style="236" bestFit="1" customWidth="1"/>
    <col min="3084" max="3084" width="6.85546875" style="236" customWidth="1"/>
    <col min="3085" max="3086" width="9.140625" style="236"/>
    <col min="3087" max="3087" width="9.28515625" style="236" bestFit="1" customWidth="1"/>
    <col min="3088" max="3088" width="9.140625" style="236"/>
    <col min="3089" max="3089" width="9.28515625" style="236" bestFit="1" customWidth="1"/>
    <col min="3090" max="3090" width="9.140625" style="236"/>
    <col min="3091" max="3091" width="9.28515625" style="236" bestFit="1" customWidth="1"/>
    <col min="3092" max="3328" width="9.140625" style="236"/>
    <col min="3329" max="3329" width="8.85546875" style="236" customWidth="1"/>
    <col min="3330" max="3330" width="10.7109375" style="236" customWidth="1"/>
    <col min="3331" max="3331" width="11.42578125" style="236" customWidth="1"/>
    <col min="3332" max="3332" width="11.85546875" style="236" customWidth="1"/>
    <col min="3333" max="3333" width="11" style="236" customWidth="1"/>
    <col min="3334" max="3334" width="10" style="236" customWidth="1"/>
    <col min="3335" max="3335" width="9.85546875" style="236" customWidth="1"/>
    <col min="3336" max="3336" width="10.28515625" style="236" customWidth="1"/>
    <col min="3337" max="3337" width="9.7109375" style="236" customWidth="1"/>
    <col min="3338" max="3338" width="8.5703125" style="236" customWidth="1"/>
    <col min="3339" max="3339" width="8.5703125" style="236" bestFit="1" customWidth="1"/>
    <col min="3340" max="3340" width="6.85546875" style="236" customWidth="1"/>
    <col min="3341" max="3342" width="9.140625" style="236"/>
    <col min="3343" max="3343" width="9.28515625" style="236" bestFit="1" customWidth="1"/>
    <col min="3344" max="3344" width="9.140625" style="236"/>
    <col min="3345" max="3345" width="9.28515625" style="236" bestFit="1" customWidth="1"/>
    <col min="3346" max="3346" width="9.140625" style="236"/>
    <col min="3347" max="3347" width="9.28515625" style="236" bestFit="1" customWidth="1"/>
    <col min="3348" max="3584" width="9.140625" style="236"/>
    <col min="3585" max="3585" width="8.85546875" style="236" customWidth="1"/>
    <col min="3586" max="3586" width="10.7109375" style="236" customWidth="1"/>
    <col min="3587" max="3587" width="11.42578125" style="236" customWidth="1"/>
    <col min="3588" max="3588" width="11.85546875" style="236" customWidth="1"/>
    <col min="3589" max="3589" width="11" style="236" customWidth="1"/>
    <col min="3590" max="3590" width="10" style="236" customWidth="1"/>
    <col min="3591" max="3591" width="9.85546875" style="236" customWidth="1"/>
    <col min="3592" max="3592" width="10.28515625" style="236" customWidth="1"/>
    <col min="3593" max="3593" width="9.7109375" style="236" customWidth="1"/>
    <col min="3594" max="3594" width="8.5703125" style="236" customWidth="1"/>
    <col min="3595" max="3595" width="8.5703125" style="236" bestFit="1" customWidth="1"/>
    <col min="3596" max="3596" width="6.85546875" style="236" customWidth="1"/>
    <col min="3597" max="3598" width="9.140625" style="236"/>
    <col min="3599" max="3599" width="9.28515625" style="236" bestFit="1" customWidth="1"/>
    <col min="3600" max="3600" width="9.140625" style="236"/>
    <col min="3601" max="3601" width="9.28515625" style="236" bestFit="1" customWidth="1"/>
    <col min="3602" max="3602" width="9.140625" style="236"/>
    <col min="3603" max="3603" width="9.28515625" style="236" bestFit="1" customWidth="1"/>
    <col min="3604" max="3840" width="9.140625" style="236"/>
    <col min="3841" max="3841" width="8.85546875" style="236" customWidth="1"/>
    <col min="3842" max="3842" width="10.7109375" style="236" customWidth="1"/>
    <col min="3843" max="3843" width="11.42578125" style="236" customWidth="1"/>
    <col min="3844" max="3844" width="11.85546875" style="236" customWidth="1"/>
    <col min="3845" max="3845" width="11" style="236" customWidth="1"/>
    <col min="3846" max="3846" width="10" style="236" customWidth="1"/>
    <col min="3847" max="3847" width="9.85546875" style="236" customWidth="1"/>
    <col min="3848" max="3848" width="10.28515625" style="236" customWidth="1"/>
    <col min="3849" max="3849" width="9.7109375" style="236" customWidth="1"/>
    <col min="3850" max="3850" width="8.5703125" style="236" customWidth="1"/>
    <col min="3851" max="3851" width="8.5703125" style="236" bestFit="1" customWidth="1"/>
    <col min="3852" max="3852" width="6.85546875" style="236" customWidth="1"/>
    <col min="3853" max="3854" width="9.140625" style="236"/>
    <col min="3855" max="3855" width="9.28515625" style="236" bestFit="1" customWidth="1"/>
    <col min="3856" max="3856" width="9.140625" style="236"/>
    <col min="3857" max="3857" width="9.28515625" style="236" bestFit="1" customWidth="1"/>
    <col min="3858" max="3858" width="9.140625" style="236"/>
    <col min="3859" max="3859" width="9.28515625" style="236" bestFit="1" customWidth="1"/>
    <col min="3860" max="4096" width="9.140625" style="236"/>
    <col min="4097" max="4097" width="8.85546875" style="236" customWidth="1"/>
    <col min="4098" max="4098" width="10.7109375" style="236" customWidth="1"/>
    <col min="4099" max="4099" width="11.42578125" style="236" customWidth="1"/>
    <col min="4100" max="4100" width="11.85546875" style="236" customWidth="1"/>
    <col min="4101" max="4101" width="11" style="236" customWidth="1"/>
    <col min="4102" max="4102" width="10" style="236" customWidth="1"/>
    <col min="4103" max="4103" width="9.85546875" style="236" customWidth="1"/>
    <col min="4104" max="4104" width="10.28515625" style="236" customWidth="1"/>
    <col min="4105" max="4105" width="9.7109375" style="236" customWidth="1"/>
    <col min="4106" max="4106" width="8.5703125" style="236" customWidth="1"/>
    <col min="4107" max="4107" width="8.5703125" style="236" bestFit="1" customWidth="1"/>
    <col min="4108" max="4108" width="6.85546875" style="236" customWidth="1"/>
    <col min="4109" max="4110" width="9.140625" style="236"/>
    <col min="4111" max="4111" width="9.28515625" style="236" bestFit="1" customWidth="1"/>
    <col min="4112" max="4112" width="9.140625" style="236"/>
    <col min="4113" max="4113" width="9.28515625" style="236" bestFit="1" customWidth="1"/>
    <col min="4114" max="4114" width="9.140625" style="236"/>
    <col min="4115" max="4115" width="9.28515625" style="236" bestFit="1" customWidth="1"/>
    <col min="4116" max="4352" width="9.140625" style="236"/>
    <col min="4353" max="4353" width="8.85546875" style="236" customWidth="1"/>
    <col min="4354" max="4354" width="10.7109375" style="236" customWidth="1"/>
    <col min="4355" max="4355" width="11.42578125" style="236" customWidth="1"/>
    <col min="4356" max="4356" width="11.85546875" style="236" customWidth="1"/>
    <col min="4357" max="4357" width="11" style="236" customWidth="1"/>
    <col min="4358" max="4358" width="10" style="236" customWidth="1"/>
    <col min="4359" max="4359" width="9.85546875" style="236" customWidth="1"/>
    <col min="4360" max="4360" width="10.28515625" style="236" customWidth="1"/>
    <col min="4361" max="4361" width="9.7109375" style="236" customWidth="1"/>
    <col min="4362" max="4362" width="8.5703125" style="236" customWidth="1"/>
    <col min="4363" max="4363" width="8.5703125" style="236" bestFit="1" customWidth="1"/>
    <col min="4364" max="4364" width="6.85546875" style="236" customWidth="1"/>
    <col min="4365" max="4366" width="9.140625" style="236"/>
    <col min="4367" max="4367" width="9.28515625" style="236" bestFit="1" customWidth="1"/>
    <col min="4368" max="4368" width="9.140625" style="236"/>
    <col min="4369" max="4369" width="9.28515625" style="236" bestFit="1" customWidth="1"/>
    <col min="4370" max="4370" width="9.140625" style="236"/>
    <col min="4371" max="4371" width="9.28515625" style="236" bestFit="1" customWidth="1"/>
    <col min="4372" max="4608" width="9.140625" style="236"/>
    <col min="4609" max="4609" width="8.85546875" style="236" customWidth="1"/>
    <col min="4610" max="4610" width="10.7109375" style="236" customWidth="1"/>
    <col min="4611" max="4611" width="11.42578125" style="236" customWidth="1"/>
    <col min="4612" max="4612" width="11.85546875" style="236" customWidth="1"/>
    <col min="4613" max="4613" width="11" style="236" customWidth="1"/>
    <col min="4614" max="4614" width="10" style="236" customWidth="1"/>
    <col min="4615" max="4615" width="9.85546875" style="236" customWidth="1"/>
    <col min="4616" max="4616" width="10.28515625" style="236" customWidth="1"/>
    <col min="4617" max="4617" width="9.7109375" style="236" customWidth="1"/>
    <col min="4618" max="4618" width="8.5703125" style="236" customWidth="1"/>
    <col min="4619" max="4619" width="8.5703125" style="236" bestFit="1" customWidth="1"/>
    <col min="4620" max="4620" width="6.85546875" style="236" customWidth="1"/>
    <col min="4621" max="4622" width="9.140625" style="236"/>
    <col min="4623" max="4623" width="9.28515625" style="236" bestFit="1" customWidth="1"/>
    <col min="4624" max="4624" width="9.140625" style="236"/>
    <col min="4625" max="4625" width="9.28515625" style="236" bestFit="1" customWidth="1"/>
    <col min="4626" max="4626" width="9.140625" style="236"/>
    <col min="4627" max="4627" width="9.28515625" style="236" bestFit="1" customWidth="1"/>
    <col min="4628" max="4864" width="9.140625" style="236"/>
    <col min="4865" max="4865" width="8.85546875" style="236" customWidth="1"/>
    <col min="4866" max="4866" width="10.7109375" style="236" customWidth="1"/>
    <col min="4867" max="4867" width="11.42578125" style="236" customWidth="1"/>
    <col min="4868" max="4868" width="11.85546875" style="236" customWidth="1"/>
    <col min="4869" max="4869" width="11" style="236" customWidth="1"/>
    <col min="4870" max="4870" width="10" style="236" customWidth="1"/>
    <col min="4871" max="4871" width="9.85546875" style="236" customWidth="1"/>
    <col min="4872" max="4872" width="10.28515625" style="236" customWidth="1"/>
    <col min="4873" max="4873" width="9.7109375" style="236" customWidth="1"/>
    <col min="4874" max="4874" width="8.5703125" style="236" customWidth="1"/>
    <col min="4875" max="4875" width="8.5703125" style="236" bestFit="1" customWidth="1"/>
    <col min="4876" max="4876" width="6.85546875" style="236" customWidth="1"/>
    <col min="4877" max="4878" width="9.140625" style="236"/>
    <col min="4879" max="4879" width="9.28515625" style="236" bestFit="1" customWidth="1"/>
    <col min="4880" max="4880" width="9.140625" style="236"/>
    <col min="4881" max="4881" width="9.28515625" style="236" bestFit="1" customWidth="1"/>
    <col min="4882" max="4882" width="9.140625" style="236"/>
    <col min="4883" max="4883" width="9.28515625" style="236" bestFit="1" customWidth="1"/>
    <col min="4884" max="5120" width="9.140625" style="236"/>
    <col min="5121" max="5121" width="8.85546875" style="236" customWidth="1"/>
    <col min="5122" max="5122" width="10.7109375" style="236" customWidth="1"/>
    <col min="5123" max="5123" width="11.42578125" style="236" customWidth="1"/>
    <col min="5124" max="5124" width="11.85546875" style="236" customWidth="1"/>
    <col min="5125" max="5125" width="11" style="236" customWidth="1"/>
    <col min="5126" max="5126" width="10" style="236" customWidth="1"/>
    <col min="5127" max="5127" width="9.85546875" style="236" customWidth="1"/>
    <col min="5128" max="5128" width="10.28515625" style="236" customWidth="1"/>
    <col min="5129" max="5129" width="9.7109375" style="236" customWidth="1"/>
    <col min="5130" max="5130" width="8.5703125" style="236" customWidth="1"/>
    <col min="5131" max="5131" width="8.5703125" style="236" bestFit="1" customWidth="1"/>
    <col min="5132" max="5132" width="6.85546875" style="236" customWidth="1"/>
    <col min="5133" max="5134" width="9.140625" style="236"/>
    <col min="5135" max="5135" width="9.28515625" style="236" bestFit="1" customWidth="1"/>
    <col min="5136" max="5136" width="9.140625" style="236"/>
    <col min="5137" max="5137" width="9.28515625" style="236" bestFit="1" customWidth="1"/>
    <col min="5138" max="5138" width="9.140625" style="236"/>
    <col min="5139" max="5139" width="9.28515625" style="236" bestFit="1" customWidth="1"/>
    <col min="5140" max="5376" width="9.140625" style="236"/>
    <col min="5377" max="5377" width="8.85546875" style="236" customWidth="1"/>
    <col min="5378" max="5378" width="10.7109375" style="236" customWidth="1"/>
    <col min="5379" max="5379" width="11.42578125" style="236" customWidth="1"/>
    <col min="5380" max="5380" width="11.85546875" style="236" customWidth="1"/>
    <col min="5381" max="5381" width="11" style="236" customWidth="1"/>
    <col min="5382" max="5382" width="10" style="236" customWidth="1"/>
    <col min="5383" max="5383" width="9.85546875" style="236" customWidth="1"/>
    <col min="5384" max="5384" width="10.28515625" style="236" customWidth="1"/>
    <col min="5385" max="5385" width="9.7109375" style="236" customWidth="1"/>
    <col min="5386" max="5386" width="8.5703125" style="236" customWidth="1"/>
    <col min="5387" max="5387" width="8.5703125" style="236" bestFit="1" customWidth="1"/>
    <col min="5388" max="5388" width="6.85546875" style="236" customWidth="1"/>
    <col min="5389" max="5390" width="9.140625" style="236"/>
    <col min="5391" max="5391" width="9.28515625" style="236" bestFit="1" customWidth="1"/>
    <col min="5392" max="5392" width="9.140625" style="236"/>
    <col min="5393" max="5393" width="9.28515625" style="236" bestFit="1" customWidth="1"/>
    <col min="5394" max="5394" width="9.140625" style="236"/>
    <col min="5395" max="5395" width="9.28515625" style="236" bestFit="1" customWidth="1"/>
    <col min="5396" max="5632" width="9.140625" style="236"/>
    <col min="5633" max="5633" width="8.85546875" style="236" customWidth="1"/>
    <col min="5634" max="5634" width="10.7109375" style="236" customWidth="1"/>
    <col min="5635" max="5635" width="11.42578125" style="236" customWidth="1"/>
    <col min="5636" max="5636" width="11.85546875" style="236" customWidth="1"/>
    <col min="5637" max="5637" width="11" style="236" customWidth="1"/>
    <col min="5638" max="5638" width="10" style="236" customWidth="1"/>
    <col min="5639" max="5639" width="9.85546875" style="236" customWidth="1"/>
    <col min="5640" max="5640" width="10.28515625" style="236" customWidth="1"/>
    <col min="5641" max="5641" width="9.7109375" style="236" customWidth="1"/>
    <col min="5642" max="5642" width="8.5703125" style="236" customWidth="1"/>
    <col min="5643" max="5643" width="8.5703125" style="236" bestFit="1" customWidth="1"/>
    <col min="5644" max="5644" width="6.85546875" style="236" customWidth="1"/>
    <col min="5645" max="5646" width="9.140625" style="236"/>
    <col min="5647" max="5647" width="9.28515625" style="236" bestFit="1" customWidth="1"/>
    <col min="5648" max="5648" width="9.140625" style="236"/>
    <col min="5649" max="5649" width="9.28515625" style="236" bestFit="1" customWidth="1"/>
    <col min="5650" max="5650" width="9.140625" style="236"/>
    <col min="5651" max="5651" width="9.28515625" style="236" bestFit="1" customWidth="1"/>
    <col min="5652" max="5888" width="9.140625" style="236"/>
    <col min="5889" max="5889" width="8.85546875" style="236" customWidth="1"/>
    <col min="5890" max="5890" width="10.7109375" style="236" customWidth="1"/>
    <col min="5891" max="5891" width="11.42578125" style="236" customWidth="1"/>
    <col min="5892" max="5892" width="11.85546875" style="236" customWidth="1"/>
    <col min="5893" max="5893" width="11" style="236" customWidth="1"/>
    <col min="5894" max="5894" width="10" style="236" customWidth="1"/>
    <col min="5895" max="5895" width="9.85546875" style="236" customWidth="1"/>
    <col min="5896" max="5896" width="10.28515625" style="236" customWidth="1"/>
    <col min="5897" max="5897" width="9.7109375" style="236" customWidth="1"/>
    <col min="5898" max="5898" width="8.5703125" style="236" customWidth="1"/>
    <col min="5899" max="5899" width="8.5703125" style="236" bestFit="1" customWidth="1"/>
    <col min="5900" max="5900" width="6.85546875" style="236" customWidth="1"/>
    <col min="5901" max="5902" width="9.140625" style="236"/>
    <col min="5903" max="5903" width="9.28515625" style="236" bestFit="1" customWidth="1"/>
    <col min="5904" max="5904" width="9.140625" style="236"/>
    <col min="5905" max="5905" width="9.28515625" style="236" bestFit="1" customWidth="1"/>
    <col min="5906" max="5906" width="9.140625" style="236"/>
    <col min="5907" max="5907" width="9.28515625" style="236" bestFit="1" customWidth="1"/>
    <col min="5908" max="6144" width="9.140625" style="236"/>
    <col min="6145" max="6145" width="8.85546875" style="236" customWidth="1"/>
    <col min="6146" max="6146" width="10.7109375" style="236" customWidth="1"/>
    <col min="6147" max="6147" width="11.42578125" style="236" customWidth="1"/>
    <col min="6148" max="6148" width="11.85546875" style="236" customWidth="1"/>
    <col min="6149" max="6149" width="11" style="236" customWidth="1"/>
    <col min="6150" max="6150" width="10" style="236" customWidth="1"/>
    <col min="6151" max="6151" width="9.85546875" style="236" customWidth="1"/>
    <col min="6152" max="6152" width="10.28515625" style="236" customWidth="1"/>
    <col min="6153" max="6153" width="9.7109375" style="236" customWidth="1"/>
    <col min="6154" max="6154" width="8.5703125" style="236" customWidth="1"/>
    <col min="6155" max="6155" width="8.5703125" style="236" bestFit="1" customWidth="1"/>
    <col min="6156" max="6156" width="6.85546875" style="236" customWidth="1"/>
    <col min="6157" max="6158" width="9.140625" style="236"/>
    <col min="6159" max="6159" width="9.28515625" style="236" bestFit="1" customWidth="1"/>
    <col min="6160" max="6160" width="9.140625" style="236"/>
    <col min="6161" max="6161" width="9.28515625" style="236" bestFit="1" customWidth="1"/>
    <col min="6162" max="6162" width="9.140625" style="236"/>
    <col min="6163" max="6163" width="9.28515625" style="236" bestFit="1" customWidth="1"/>
    <col min="6164" max="6400" width="9.140625" style="236"/>
    <col min="6401" max="6401" width="8.85546875" style="236" customWidth="1"/>
    <col min="6402" max="6402" width="10.7109375" style="236" customWidth="1"/>
    <col min="6403" max="6403" width="11.42578125" style="236" customWidth="1"/>
    <col min="6404" max="6404" width="11.85546875" style="236" customWidth="1"/>
    <col min="6405" max="6405" width="11" style="236" customWidth="1"/>
    <col min="6406" max="6406" width="10" style="236" customWidth="1"/>
    <col min="6407" max="6407" width="9.85546875" style="236" customWidth="1"/>
    <col min="6408" max="6408" width="10.28515625" style="236" customWidth="1"/>
    <col min="6409" max="6409" width="9.7109375" style="236" customWidth="1"/>
    <col min="6410" max="6410" width="8.5703125" style="236" customWidth="1"/>
    <col min="6411" max="6411" width="8.5703125" style="236" bestFit="1" customWidth="1"/>
    <col min="6412" max="6412" width="6.85546875" style="236" customWidth="1"/>
    <col min="6413" max="6414" width="9.140625" style="236"/>
    <col min="6415" max="6415" width="9.28515625" style="236" bestFit="1" customWidth="1"/>
    <col min="6416" max="6416" width="9.140625" style="236"/>
    <col min="6417" max="6417" width="9.28515625" style="236" bestFit="1" customWidth="1"/>
    <col min="6418" max="6418" width="9.140625" style="236"/>
    <col min="6419" max="6419" width="9.28515625" style="236" bestFit="1" customWidth="1"/>
    <col min="6420" max="6656" width="9.140625" style="236"/>
    <col min="6657" max="6657" width="8.85546875" style="236" customWidth="1"/>
    <col min="6658" max="6658" width="10.7109375" style="236" customWidth="1"/>
    <col min="6659" max="6659" width="11.42578125" style="236" customWidth="1"/>
    <col min="6660" max="6660" width="11.85546875" style="236" customWidth="1"/>
    <col min="6661" max="6661" width="11" style="236" customWidth="1"/>
    <col min="6662" max="6662" width="10" style="236" customWidth="1"/>
    <col min="6663" max="6663" width="9.85546875" style="236" customWidth="1"/>
    <col min="6664" max="6664" width="10.28515625" style="236" customWidth="1"/>
    <col min="6665" max="6665" width="9.7109375" style="236" customWidth="1"/>
    <col min="6666" max="6666" width="8.5703125" style="236" customWidth="1"/>
    <col min="6667" max="6667" width="8.5703125" style="236" bestFit="1" customWidth="1"/>
    <col min="6668" max="6668" width="6.85546875" style="236" customWidth="1"/>
    <col min="6669" max="6670" width="9.140625" style="236"/>
    <col min="6671" max="6671" width="9.28515625" style="236" bestFit="1" customWidth="1"/>
    <col min="6672" max="6672" width="9.140625" style="236"/>
    <col min="6673" max="6673" width="9.28515625" style="236" bestFit="1" customWidth="1"/>
    <col min="6674" max="6674" width="9.140625" style="236"/>
    <col min="6675" max="6675" width="9.28515625" style="236" bestFit="1" customWidth="1"/>
    <col min="6676" max="6912" width="9.140625" style="236"/>
    <col min="6913" max="6913" width="8.85546875" style="236" customWidth="1"/>
    <col min="6914" max="6914" width="10.7109375" style="236" customWidth="1"/>
    <col min="6915" max="6915" width="11.42578125" style="236" customWidth="1"/>
    <col min="6916" max="6916" width="11.85546875" style="236" customWidth="1"/>
    <col min="6917" max="6917" width="11" style="236" customWidth="1"/>
    <col min="6918" max="6918" width="10" style="236" customWidth="1"/>
    <col min="6919" max="6919" width="9.85546875" style="236" customWidth="1"/>
    <col min="6920" max="6920" width="10.28515625" style="236" customWidth="1"/>
    <col min="6921" max="6921" width="9.7109375" style="236" customWidth="1"/>
    <col min="6922" max="6922" width="8.5703125" style="236" customWidth="1"/>
    <col min="6923" max="6923" width="8.5703125" style="236" bestFit="1" customWidth="1"/>
    <col min="6924" max="6924" width="6.85546875" style="236" customWidth="1"/>
    <col min="6925" max="6926" width="9.140625" style="236"/>
    <col min="6927" max="6927" width="9.28515625" style="236" bestFit="1" customWidth="1"/>
    <col min="6928" max="6928" width="9.140625" style="236"/>
    <col min="6929" max="6929" width="9.28515625" style="236" bestFit="1" customWidth="1"/>
    <col min="6930" max="6930" width="9.140625" style="236"/>
    <col min="6931" max="6931" width="9.28515625" style="236" bestFit="1" customWidth="1"/>
    <col min="6932" max="7168" width="9.140625" style="236"/>
    <col min="7169" max="7169" width="8.85546875" style="236" customWidth="1"/>
    <col min="7170" max="7170" width="10.7109375" style="236" customWidth="1"/>
    <col min="7171" max="7171" width="11.42578125" style="236" customWidth="1"/>
    <col min="7172" max="7172" width="11.85546875" style="236" customWidth="1"/>
    <col min="7173" max="7173" width="11" style="236" customWidth="1"/>
    <col min="7174" max="7174" width="10" style="236" customWidth="1"/>
    <col min="7175" max="7175" width="9.85546875" style="236" customWidth="1"/>
    <col min="7176" max="7176" width="10.28515625" style="236" customWidth="1"/>
    <col min="7177" max="7177" width="9.7109375" style="236" customWidth="1"/>
    <col min="7178" max="7178" width="8.5703125" style="236" customWidth="1"/>
    <col min="7179" max="7179" width="8.5703125" style="236" bestFit="1" customWidth="1"/>
    <col min="7180" max="7180" width="6.85546875" style="236" customWidth="1"/>
    <col min="7181" max="7182" width="9.140625" style="236"/>
    <col min="7183" max="7183" width="9.28515625" style="236" bestFit="1" customWidth="1"/>
    <col min="7184" max="7184" width="9.140625" style="236"/>
    <col min="7185" max="7185" width="9.28515625" style="236" bestFit="1" customWidth="1"/>
    <col min="7186" max="7186" width="9.140625" style="236"/>
    <col min="7187" max="7187" width="9.28515625" style="236" bestFit="1" customWidth="1"/>
    <col min="7188" max="7424" width="9.140625" style="236"/>
    <col min="7425" max="7425" width="8.85546875" style="236" customWidth="1"/>
    <col min="7426" max="7426" width="10.7109375" style="236" customWidth="1"/>
    <col min="7427" max="7427" width="11.42578125" style="236" customWidth="1"/>
    <col min="7428" max="7428" width="11.85546875" style="236" customWidth="1"/>
    <col min="7429" max="7429" width="11" style="236" customWidth="1"/>
    <col min="7430" max="7430" width="10" style="236" customWidth="1"/>
    <col min="7431" max="7431" width="9.85546875" style="236" customWidth="1"/>
    <col min="7432" max="7432" width="10.28515625" style="236" customWidth="1"/>
    <col min="7433" max="7433" width="9.7109375" style="236" customWidth="1"/>
    <col min="7434" max="7434" width="8.5703125" style="236" customWidth="1"/>
    <col min="7435" max="7435" width="8.5703125" style="236" bestFit="1" customWidth="1"/>
    <col min="7436" max="7436" width="6.85546875" style="236" customWidth="1"/>
    <col min="7437" max="7438" width="9.140625" style="236"/>
    <col min="7439" max="7439" width="9.28515625" style="236" bestFit="1" customWidth="1"/>
    <col min="7440" max="7440" width="9.140625" style="236"/>
    <col min="7441" max="7441" width="9.28515625" style="236" bestFit="1" customWidth="1"/>
    <col min="7442" max="7442" width="9.140625" style="236"/>
    <col min="7443" max="7443" width="9.28515625" style="236" bestFit="1" customWidth="1"/>
    <col min="7444" max="7680" width="9.140625" style="236"/>
    <col min="7681" max="7681" width="8.85546875" style="236" customWidth="1"/>
    <col min="7682" max="7682" width="10.7109375" style="236" customWidth="1"/>
    <col min="7683" max="7683" width="11.42578125" style="236" customWidth="1"/>
    <col min="7684" max="7684" width="11.85546875" style="236" customWidth="1"/>
    <col min="7685" max="7685" width="11" style="236" customWidth="1"/>
    <col min="7686" max="7686" width="10" style="236" customWidth="1"/>
    <col min="7687" max="7687" width="9.85546875" style="236" customWidth="1"/>
    <col min="7688" max="7688" width="10.28515625" style="236" customWidth="1"/>
    <col min="7689" max="7689" width="9.7109375" style="236" customWidth="1"/>
    <col min="7690" max="7690" width="8.5703125" style="236" customWidth="1"/>
    <col min="7691" max="7691" width="8.5703125" style="236" bestFit="1" customWidth="1"/>
    <col min="7692" max="7692" width="6.85546875" style="236" customWidth="1"/>
    <col min="7693" max="7694" width="9.140625" style="236"/>
    <col min="7695" max="7695" width="9.28515625" style="236" bestFit="1" customWidth="1"/>
    <col min="7696" max="7696" width="9.140625" style="236"/>
    <col min="7697" max="7697" width="9.28515625" style="236" bestFit="1" customWidth="1"/>
    <col min="7698" max="7698" width="9.140625" style="236"/>
    <col min="7699" max="7699" width="9.28515625" style="236" bestFit="1" customWidth="1"/>
    <col min="7700" max="7936" width="9.140625" style="236"/>
    <col min="7937" max="7937" width="8.85546875" style="236" customWidth="1"/>
    <col min="7938" max="7938" width="10.7109375" style="236" customWidth="1"/>
    <col min="7939" max="7939" width="11.42578125" style="236" customWidth="1"/>
    <col min="7940" max="7940" width="11.85546875" style="236" customWidth="1"/>
    <col min="7941" max="7941" width="11" style="236" customWidth="1"/>
    <col min="7942" max="7942" width="10" style="236" customWidth="1"/>
    <col min="7943" max="7943" width="9.85546875" style="236" customWidth="1"/>
    <col min="7944" max="7944" width="10.28515625" style="236" customWidth="1"/>
    <col min="7945" max="7945" width="9.7109375" style="236" customWidth="1"/>
    <col min="7946" max="7946" width="8.5703125" style="236" customWidth="1"/>
    <col min="7947" max="7947" width="8.5703125" style="236" bestFit="1" customWidth="1"/>
    <col min="7948" max="7948" width="6.85546875" style="236" customWidth="1"/>
    <col min="7949" max="7950" width="9.140625" style="236"/>
    <col min="7951" max="7951" width="9.28515625" style="236" bestFit="1" customWidth="1"/>
    <col min="7952" max="7952" width="9.140625" style="236"/>
    <col min="7953" max="7953" width="9.28515625" style="236" bestFit="1" customWidth="1"/>
    <col min="7954" max="7954" width="9.140625" style="236"/>
    <col min="7955" max="7955" width="9.28515625" style="236" bestFit="1" customWidth="1"/>
    <col min="7956" max="8192" width="9.140625" style="236"/>
    <col min="8193" max="8193" width="8.85546875" style="236" customWidth="1"/>
    <col min="8194" max="8194" width="10.7109375" style="236" customWidth="1"/>
    <col min="8195" max="8195" width="11.42578125" style="236" customWidth="1"/>
    <col min="8196" max="8196" width="11.85546875" style="236" customWidth="1"/>
    <col min="8197" max="8197" width="11" style="236" customWidth="1"/>
    <col min="8198" max="8198" width="10" style="236" customWidth="1"/>
    <col min="8199" max="8199" width="9.85546875" style="236" customWidth="1"/>
    <col min="8200" max="8200" width="10.28515625" style="236" customWidth="1"/>
    <col min="8201" max="8201" width="9.7109375" style="236" customWidth="1"/>
    <col min="8202" max="8202" width="8.5703125" style="236" customWidth="1"/>
    <col min="8203" max="8203" width="8.5703125" style="236" bestFit="1" customWidth="1"/>
    <col min="8204" max="8204" width="6.85546875" style="236" customWidth="1"/>
    <col min="8205" max="8206" width="9.140625" style="236"/>
    <col min="8207" max="8207" width="9.28515625" style="236" bestFit="1" customWidth="1"/>
    <col min="8208" max="8208" width="9.140625" style="236"/>
    <col min="8209" max="8209" width="9.28515625" style="236" bestFit="1" customWidth="1"/>
    <col min="8210" max="8210" width="9.140625" style="236"/>
    <col min="8211" max="8211" width="9.28515625" style="236" bestFit="1" customWidth="1"/>
    <col min="8212" max="8448" width="9.140625" style="236"/>
    <col min="8449" max="8449" width="8.85546875" style="236" customWidth="1"/>
    <col min="8450" max="8450" width="10.7109375" style="236" customWidth="1"/>
    <col min="8451" max="8451" width="11.42578125" style="236" customWidth="1"/>
    <col min="8452" max="8452" width="11.85546875" style="236" customWidth="1"/>
    <col min="8453" max="8453" width="11" style="236" customWidth="1"/>
    <col min="8454" max="8454" width="10" style="236" customWidth="1"/>
    <col min="8455" max="8455" width="9.85546875" style="236" customWidth="1"/>
    <col min="8456" max="8456" width="10.28515625" style="236" customWidth="1"/>
    <col min="8457" max="8457" width="9.7109375" style="236" customWidth="1"/>
    <col min="8458" max="8458" width="8.5703125" style="236" customWidth="1"/>
    <col min="8459" max="8459" width="8.5703125" style="236" bestFit="1" customWidth="1"/>
    <col min="8460" max="8460" width="6.85546875" style="236" customWidth="1"/>
    <col min="8461" max="8462" width="9.140625" style="236"/>
    <col min="8463" max="8463" width="9.28515625" style="236" bestFit="1" customWidth="1"/>
    <col min="8464" max="8464" width="9.140625" style="236"/>
    <col min="8465" max="8465" width="9.28515625" style="236" bestFit="1" customWidth="1"/>
    <col min="8466" max="8466" width="9.140625" style="236"/>
    <col min="8467" max="8467" width="9.28515625" style="236" bestFit="1" customWidth="1"/>
    <col min="8468" max="8704" width="9.140625" style="236"/>
    <col min="8705" max="8705" width="8.85546875" style="236" customWidth="1"/>
    <col min="8706" max="8706" width="10.7109375" style="236" customWidth="1"/>
    <col min="8707" max="8707" width="11.42578125" style="236" customWidth="1"/>
    <col min="8708" max="8708" width="11.85546875" style="236" customWidth="1"/>
    <col min="8709" max="8709" width="11" style="236" customWidth="1"/>
    <col min="8710" max="8710" width="10" style="236" customWidth="1"/>
    <col min="8711" max="8711" width="9.85546875" style="236" customWidth="1"/>
    <col min="8712" max="8712" width="10.28515625" style="236" customWidth="1"/>
    <col min="8713" max="8713" width="9.7109375" style="236" customWidth="1"/>
    <col min="8714" max="8714" width="8.5703125" style="236" customWidth="1"/>
    <col min="8715" max="8715" width="8.5703125" style="236" bestFit="1" customWidth="1"/>
    <col min="8716" max="8716" width="6.85546875" style="236" customWidth="1"/>
    <col min="8717" max="8718" width="9.140625" style="236"/>
    <col min="8719" max="8719" width="9.28515625" style="236" bestFit="1" customWidth="1"/>
    <col min="8720" max="8720" width="9.140625" style="236"/>
    <col min="8721" max="8721" width="9.28515625" style="236" bestFit="1" customWidth="1"/>
    <col min="8722" max="8722" width="9.140625" style="236"/>
    <col min="8723" max="8723" width="9.28515625" style="236" bestFit="1" customWidth="1"/>
    <col min="8724" max="8960" width="9.140625" style="236"/>
    <col min="8961" max="8961" width="8.85546875" style="236" customWidth="1"/>
    <col min="8962" max="8962" width="10.7109375" style="236" customWidth="1"/>
    <col min="8963" max="8963" width="11.42578125" style="236" customWidth="1"/>
    <col min="8964" max="8964" width="11.85546875" style="236" customWidth="1"/>
    <col min="8965" max="8965" width="11" style="236" customWidth="1"/>
    <col min="8966" max="8966" width="10" style="236" customWidth="1"/>
    <col min="8967" max="8967" width="9.85546875" style="236" customWidth="1"/>
    <col min="8968" max="8968" width="10.28515625" style="236" customWidth="1"/>
    <col min="8969" max="8969" width="9.7109375" style="236" customWidth="1"/>
    <col min="8970" max="8970" width="8.5703125" style="236" customWidth="1"/>
    <col min="8971" max="8971" width="8.5703125" style="236" bestFit="1" customWidth="1"/>
    <col min="8972" max="8972" width="6.85546875" style="236" customWidth="1"/>
    <col min="8973" max="8974" width="9.140625" style="236"/>
    <col min="8975" max="8975" width="9.28515625" style="236" bestFit="1" customWidth="1"/>
    <col min="8976" max="8976" width="9.140625" style="236"/>
    <col min="8977" max="8977" width="9.28515625" style="236" bestFit="1" customWidth="1"/>
    <col min="8978" max="8978" width="9.140625" style="236"/>
    <col min="8979" max="8979" width="9.28515625" style="236" bestFit="1" customWidth="1"/>
    <col min="8980" max="9216" width="9.140625" style="236"/>
    <col min="9217" max="9217" width="8.85546875" style="236" customWidth="1"/>
    <col min="9218" max="9218" width="10.7109375" style="236" customWidth="1"/>
    <col min="9219" max="9219" width="11.42578125" style="236" customWidth="1"/>
    <col min="9220" max="9220" width="11.85546875" style="236" customWidth="1"/>
    <col min="9221" max="9221" width="11" style="236" customWidth="1"/>
    <col min="9222" max="9222" width="10" style="236" customWidth="1"/>
    <col min="9223" max="9223" width="9.85546875" style="236" customWidth="1"/>
    <col min="9224" max="9224" width="10.28515625" style="236" customWidth="1"/>
    <col min="9225" max="9225" width="9.7109375" style="236" customWidth="1"/>
    <col min="9226" max="9226" width="8.5703125" style="236" customWidth="1"/>
    <col min="9227" max="9227" width="8.5703125" style="236" bestFit="1" customWidth="1"/>
    <col min="9228" max="9228" width="6.85546875" style="236" customWidth="1"/>
    <col min="9229" max="9230" width="9.140625" style="236"/>
    <col min="9231" max="9231" width="9.28515625" style="236" bestFit="1" customWidth="1"/>
    <col min="9232" max="9232" width="9.140625" style="236"/>
    <col min="9233" max="9233" width="9.28515625" style="236" bestFit="1" customWidth="1"/>
    <col min="9234" max="9234" width="9.140625" style="236"/>
    <col min="9235" max="9235" width="9.28515625" style="236" bestFit="1" customWidth="1"/>
    <col min="9236" max="9472" width="9.140625" style="236"/>
    <col min="9473" max="9473" width="8.85546875" style="236" customWidth="1"/>
    <col min="9474" max="9474" width="10.7109375" style="236" customWidth="1"/>
    <col min="9475" max="9475" width="11.42578125" style="236" customWidth="1"/>
    <col min="9476" max="9476" width="11.85546875" style="236" customWidth="1"/>
    <col min="9477" max="9477" width="11" style="236" customWidth="1"/>
    <col min="9478" max="9478" width="10" style="236" customWidth="1"/>
    <col min="9479" max="9479" width="9.85546875" style="236" customWidth="1"/>
    <col min="9480" max="9480" width="10.28515625" style="236" customWidth="1"/>
    <col min="9481" max="9481" width="9.7109375" style="236" customWidth="1"/>
    <col min="9482" max="9482" width="8.5703125" style="236" customWidth="1"/>
    <col min="9483" max="9483" width="8.5703125" style="236" bestFit="1" customWidth="1"/>
    <col min="9484" max="9484" width="6.85546875" style="236" customWidth="1"/>
    <col min="9485" max="9486" width="9.140625" style="236"/>
    <col min="9487" max="9487" width="9.28515625" style="236" bestFit="1" customWidth="1"/>
    <col min="9488" max="9488" width="9.140625" style="236"/>
    <col min="9489" max="9489" width="9.28515625" style="236" bestFit="1" customWidth="1"/>
    <col min="9490" max="9490" width="9.140625" style="236"/>
    <col min="9491" max="9491" width="9.28515625" style="236" bestFit="1" customWidth="1"/>
    <col min="9492" max="9728" width="9.140625" style="236"/>
    <col min="9729" max="9729" width="8.85546875" style="236" customWidth="1"/>
    <col min="9730" max="9730" width="10.7109375" style="236" customWidth="1"/>
    <col min="9731" max="9731" width="11.42578125" style="236" customWidth="1"/>
    <col min="9732" max="9732" width="11.85546875" style="236" customWidth="1"/>
    <col min="9733" max="9733" width="11" style="236" customWidth="1"/>
    <col min="9734" max="9734" width="10" style="236" customWidth="1"/>
    <col min="9735" max="9735" width="9.85546875" style="236" customWidth="1"/>
    <col min="9736" max="9736" width="10.28515625" style="236" customWidth="1"/>
    <col min="9737" max="9737" width="9.7109375" style="236" customWidth="1"/>
    <col min="9738" max="9738" width="8.5703125" style="236" customWidth="1"/>
    <col min="9739" max="9739" width="8.5703125" style="236" bestFit="1" customWidth="1"/>
    <col min="9740" max="9740" width="6.85546875" style="236" customWidth="1"/>
    <col min="9741" max="9742" width="9.140625" style="236"/>
    <col min="9743" max="9743" width="9.28515625" style="236" bestFit="1" customWidth="1"/>
    <col min="9744" max="9744" width="9.140625" style="236"/>
    <col min="9745" max="9745" width="9.28515625" style="236" bestFit="1" customWidth="1"/>
    <col min="9746" max="9746" width="9.140625" style="236"/>
    <col min="9747" max="9747" width="9.28515625" style="236" bestFit="1" customWidth="1"/>
    <col min="9748" max="9984" width="9.140625" style="236"/>
    <col min="9985" max="9985" width="8.85546875" style="236" customWidth="1"/>
    <col min="9986" max="9986" width="10.7109375" style="236" customWidth="1"/>
    <col min="9987" max="9987" width="11.42578125" style="236" customWidth="1"/>
    <col min="9988" max="9988" width="11.85546875" style="236" customWidth="1"/>
    <col min="9989" max="9989" width="11" style="236" customWidth="1"/>
    <col min="9990" max="9990" width="10" style="236" customWidth="1"/>
    <col min="9991" max="9991" width="9.85546875" style="236" customWidth="1"/>
    <col min="9992" max="9992" width="10.28515625" style="236" customWidth="1"/>
    <col min="9993" max="9993" width="9.7109375" style="236" customWidth="1"/>
    <col min="9994" max="9994" width="8.5703125" style="236" customWidth="1"/>
    <col min="9995" max="9995" width="8.5703125" style="236" bestFit="1" customWidth="1"/>
    <col min="9996" max="9996" width="6.85546875" style="236" customWidth="1"/>
    <col min="9997" max="9998" width="9.140625" style="236"/>
    <col min="9999" max="9999" width="9.28515625" style="236" bestFit="1" customWidth="1"/>
    <col min="10000" max="10000" width="9.140625" style="236"/>
    <col min="10001" max="10001" width="9.28515625" style="236" bestFit="1" customWidth="1"/>
    <col min="10002" max="10002" width="9.140625" style="236"/>
    <col min="10003" max="10003" width="9.28515625" style="236" bestFit="1" customWidth="1"/>
    <col min="10004" max="10240" width="9.140625" style="236"/>
    <col min="10241" max="10241" width="8.85546875" style="236" customWidth="1"/>
    <col min="10242" max="10242" width="10.7109375" style="236" customWidth="1"/>
    <col min="10243" max="10243" width="11.42578125" style="236" customWidth="1"/>
    <col min="10244" max="10244" width="11.85546875" style="236" customWidth="1"/>
    <col min="10245" max="10245" width="11" style="236" customWidth="1"/>
    <col min="10246" max="10246" width="10" style="236" customWidth="1"/>
    <col min="10247" max="10247" width="9.85546875" style="236" customWidth="1"/>
    <col min="10248" max="10248" width="10.28515625" style="236" customWidth="1"/>
    <col min="10249" max="10249" width="9.7109375" style="236" customWidth="1"/>
    <col min="10250" max="10250" width="8.5703125" style="236" customWidth="1"/>
    <col min="10251" max="10251" width="8.5703125" style="236" bestFit="1" customWidth="1"/>
    <col min="10252" max="10252" width="6.85546875" style="236" customWidth="1"/>
    <col min="10253" max="10254" width="9.140625" style="236"/>
    <col min="10255" max="10255" width="9.28515625" style="236" bestFit="1" customWidth="1"/>
    <col min="10256" max="10256" width="9.140625" style="236"/>
    <col min="10257" max="10257" width="9.28515625" style="236" bestFit="1" customWidth="1"/>
    <col min="10258" max="10258" width="9.140625" style="236"/>
    <col min="10259" max="10259" width="9.28515625" style="236" bestFit="1" customWidth="1"/>
    <col min="10260" max="10496" width="9.140625" style="236"/>
    <col min="10497" max="10497" width="8.85546875" style="236" customWidth="1"/>
    <col min="10498" max="10498" width="10.7109375" style="236" customWidth="1"/>
    <col min="10499" max="10499" width="11.42578125" style="236" customWidth="1"/>
    <col min="10500" max="10500" width="11.85546875" style="236" customWidth="1"/>
    <col min="10501" max="10501" width="11" style="236" customWidth="1"/>
    <col min="10502" max="10502" width="10" style="236" customWidth="1"/>
    <col min="10503" max="10503" width="9.85546875" style="236" customWidth="1"/>
    <col min="10504" max="10504" width="10.28515625" style="236" customWidth="1"/>
    <col min="10505" max="10505" width="9.7109375" style="236" customWidth="1"/>
    <col min="10506" max="10506" width="8.5703125" style="236" customWidth="1"/>
    <col min="10507" max="10507" width="8.5703125" style="236" bestFit="1" customWidth="1"/>
    <col min="10508" max="10508" width="6.85546875" style="236" customWidth="1"/>
    <col min="10509" max="10510" width="9.140625" style="236"/>
    <col min="10511" max="10511" width="9.28515625" style="236" bestFit="1" customWidth="1"/>
    <col min="10512" max="10512" width="9.140625" style="236"/>
    <col min="10513" max="10513" width="9.28515625" style="236" bestFit="1" customWidth="1"/>
    <col min="10514" max="10514" width="9.140625" style="236"/>
    <col min="10515" max="10515" width="9.28515625" style="236" bestFit="1" customWidth="1"/>
    <col min="10516" max="10752" width="9.140625" style="236"/>
    <col min="10753" max="10753" width="8.85546875" style="236" customWidth="1"/>
    <col min="10754" max="10754" width="10.7109375" style="236" customWidth="1"/>
    <col min="10755" max="10755" width="11.42578125" style="236" customWidth="1"/>
    <col min="10756" max="10756" width="11.85546875" style="236" customWidth="1"/>
    <col min="10757" max="10757" width="11" style="236" customWidth="1"/>
    <col min="10758" max="10758" width="10" style="236" customWidth="1"/>
    <col min="10759" max="10759" width="9.85546875" style="236" customWidth="1"/>
    <col min="10760" max="10760" width="10.28515625" style="236" customWidth="1"/>
    <col min="10761" max="10761" width="9.7109375" style="236" customWidth="1"/>
    <col min="10762" max="10762" width="8.5703125" style="236" customWidth="1"/>
    <col min="10763" max="10763" width="8.5703125" style="236" bestFit="1" customWidth="1"/>
    <col min="10764" max="10764" width="6.85546875" style="236" customWidth="1"/>
    <col min="10765" max="10766" width="9.140625" style="236"/>
    <col min="10767" max="10767" width="9.28515625" style="236" bestFit="1" customWidth="1"/>
    <col min="10768" max="10768" width="9.140625" style="236"/>
    <col min="10769" max="10769" width="9.28515625" style="236" bestFit="1" customWidth="1"/>
    <col min="10770" max="10770" width="9.140625" style="236"/>
    <col min="10771" max="10771" width="9.28515625" style="236" bestFit="1" customWidth="1"/>
    <col min="10772" max="11008" width="9.140625" style="236"/>
    <col min="11009" max="11009" width="8.85546875" style="236" customWidth="1"/>
    <col min="11010" max="11010" width="10.7109375" style="236" customWidth="1"/>
    <col min="11011" max="11011" width="11.42578125" style="236" customWidth="1"/>
    <col min="11012" max="11012" width="11.85546875" style="236" customWidth="1"/>
    <col min="11013" max="11013" width="11" style="236" customWidth="1"/>
    <col min="11014" max="11014" width="10" style="236" customWidth="1"/>
    <col min="11015" max="11015" width="9.85546875" style="236" customWidth="1"/>
    <col min="11016" max="11016" width="10.28515625" style="236" customWidth="1"/>
    <col min="11017" max="11017" width="9.7109375" style="236" customWidth="1"/>
    <col min="11018" max="11018" width="8.5703125" style="236" customWidth="1"/>
    <col min="11019" max="11019" width="8.5703125" style="236" bestFit="1" customWidth="1"/>
    <col min="11020" max="11020" width="6.85546875" style="236" customWidth="1"/>
    <col min="11021" max="11022" width="9.140625" style="236"/>
    <col min="11023" max="11023" width="9.28515625" style="236" bestFit="1" customWidth="1"/>
    <col min="11024" max="11024" width="9.140625" style="236"/>
    <col min="11025" max="11025" width="9.28515625" style="236" bestFit="1" customWidth="1"/>
    <col min="11026" max="11026" width="9.140625" style="236"/>
    <col min="11027" max="11027" width="9.28515625" style="236" bestFit="1" customWidth="1"/>
    <col min="11028" max="11264" width="9.140625" style="236"/>
    <col min="11265" max="11265" width="8.85546875" style="236" customWidth="1"/>
    <col min="11266" max="11266" width="10.7109375" style="236" customWidth="1"/>
    <col min="11267" max="11267" width="11.42578125" style="236" customWidth="1"/>
    <col min="11268" max="11268" width="11.85546875" style="236" customWidth="1"/>
    <col min="11269" max="11269" width="11" style="236" customWidth="1"/>
    <col min="11270" max="11270" width="10" style="236" customWidth="1"/>
    <col min="11271" max="11271" width="9.85546875" style="236" customWidth="1"/>
    <col min="11272" max="11272" width="10.28515625" style="236" customWidth="1"/>
    <col min="11273" max="11273" width="9.7109375" style="236" customWidth="1"/>
    <col min="11274" max="11274" width="8.5703125" style="236" customWidth="1"/>
    <col min="11275" max="11275" width="8.5703125" style="236" bestFit="1" customWidth="1"/>
    <col min="11276" max="11276" width="6.85546875" style="236" customWidth="1"/>
    <col min="11277" max="11278" width="9.140625" style="236"/>
    <col min="11279" max="11279" width="9.28515625" style="236" bestFit="1" customWidth="1"/>
    <col min="11280" max="11280" width="9.140625" style="236"/>
    <col min="11281" max="11281" width="9.28515625" style="236" bestFit="1" customWidth="1"/>
    <col min="11282" max="11282" width="9.140625" style="236"/>
    <col min="11283" max="11283" width="9.28515625" style="236" bestFit="1" customWidth="1"/>
    <col min="11284" max="11520" width="9.140625" style="236"/>
    <col min="11521" max="11521" width="8.85546875" style="236" customWidth="1"/>
    <col min="11522" max="11522" width="10.7109375" style="236" customWidth="1"/>
    <col min="11523" max="11523" width="11.42578125" style="236" customWidth="1"/>
    <col min="11524" max="11524" width="11.85546875" style="236" customWidth="1"/>
    <col min="11525" max="11525" width="11" style="236" customWidth="1"/>
    <col min="11526" max="11526" width="10" style="236" customWidth="1"/>
    <col min="11527" max="11527" width="9.85546875" style="236" customWidth="1"/>
    <col min="11528" max="11528" width="10.28515625" style="236" customWidth="1"/>
    <col min="11529" max="11529" width="9.7109375" style="236" customWidth="1"/>
    <col min="11530" max="11530" width="8.5703125" style="236" customWidth="1"/>
    <col min="11531" max="11531" width="8.5703125" style="236" bestFit="1" customWidth="1"/>
    <col min="11532" max="11532" width="6.85546875" style="236" customWidth="1"/>
    <col min="11533" max="11534" width="9.140625" style="236"/>
    <col min="11535" max="11535" width="9.28515625" style="236" bestFit="1" customWidth="1"/>
    <col min="11536" max="11536" width="9.140625" style="236"/>
    <col min="11537" max="11537" width="9.28515625" style="236" bestFit="1" customWidth="1"/>
    <col min="11538" max="11538" width="9.140625" style="236"/>
    <col min="11539" max="11539" width="9.28515625" style="236" bestFit="1" customWidth="1"/>
    <col min="11540" max="11776" width="9.140625" style="236"/>
    <col min="11777" max="11777" width="8.85546875" style="236" customWidth="1"/>
    <col min="11778" max="11778" width="10.7109375" style="236" customWidth="1"/>
    <col min="11779" max="11779" width="11.42578125" style="236" customWidth="1"/>
    <col min="11780" max="11780" width="11.85546875" style="236" customWidth="1"/>
    <col min="11781" max="11781" width="11" style="236" customWidth="1"/>
    <col min="11782" max="11782" width="10" style="236" customWidth="1"/>
    <col min="11783" max="11783" width="9.85546875" style="236" customWidth="1"/>
    <col min="11784" max="11784" width="10.28515625" style="236" customWidth="1"/>
    <col min="11785" max="11785" width="9.7109375" style="236" customWidth="1"/>
    <col min="11786" max="11786" width="8.5703125" style="236" customWidth="1"/>
    <col min="11787" max="11787" width="8.5703125" style="236" bestFit="1" customWidth="1"/>
    <col min="11788" max="11788" width="6.85546875" style="236" customWidth="1"/>
    <col min="11789" max="11790" width="9.140625" style="236"/>
    <col min="11791" max="11791" width="9.28515625" style="236" bestFit="1" customWidth="1"/>
    <col min="11792" max="11792" width="9.140625" style="236"/>
    <col min="11793" max="11793" width="9.28515625" style="236" bestFit="1" customWidth="1"/>
    <col min="11794" max="11794" width="9.140625" style="236"/>
    <col min="11795" max="11795" width="9.28515625" style="236" bestFit="1" customWidth="1"/>
    <col min="11796" max="12032" width="9.140625" style="236"/>
    <col min="12033" max="12033" width="8.85546875" style="236" customWidth="1"/>
    <col min="12034" max="12034" width="10.7109375" style="236" customWidth="1"/>
    <col min="12035" max="12035" width="11.42578125" style="236" customWidth="1"/>
    <col min="12036" max="12036" width="11.85546875" style="236" customWidth="1"/>
    <col min="12037" max="12037" width="11" style="236" customWidth="1"/>
    <col min="12038" max="12038" width="10" style="236" customWidth="1"/>
    <col min="12039" max="12039" width="9.85546875" style="236" customWidth="1"/>
    <col min="12040" max="12040" width="10.28515625" style="236" customWidth="1"/>
    <col min="12041" max="12041" width="9.7109375" style="236" customWidth="1"/>
    <col min="12042" max="12042" width="8.5703125" style="236" customWidth="1"/>
    <col min="12043" max="12043" width="8.5703125" style="236" bestFit="1" customWidth="1"/>
    <col min="12044" max="12044" width="6.85546875" style="236" customWidth="1"/>
    <col min="12045" max="12046" width="9.140625" style="236"/>
    <col min="12047" max="12047" width="9.28515625" style="236" bestFit="1" customWidth="1"/>
    <col min="12048" max="12048" width="9.140625" style="236"/>
    <col min="12049" max="12049" width="9.28515625" style="236" bestFit="1" customWidth="1"/>
    <col min="12050" max="12050" width="9.140625" style="236"/>
    <col min="12051" max="12051" width="9.28515625" style="236" bestFit="1" customWidth="1"/>
    <col min="12052" max="12288" width="9.140625" style="236"/>
    <col min="12289" max="12289" width="8.85546875" style="236" customWidth="1"/>
    <col min="12290" max="12290" width="10.7109375" style="236" customWidth="1"/>
    <col min="12291" max="12291" width="11.42578125" style="236" customWidth="1"/>
    <col min="12292" max="12292" width="11.85546875" style="236" customWidth="1"/>
    <col min="12293" max="12293" width="11" style="236" customWidth="1"/>
    <col min="12294" max="12294" width="10" style="236" customWidth="1"/>
    <col min="12295" max="12295" width="9.85546875" style="236" customWidth="1"/>
    <col min="12296" max="12296" width="10.28515625" style="236" customWidth="1"/>
    <col min="12297" max="12297" width="9.7109375" style="236" customWidth="1"/>
    <col min="12298" max="12298" width="8.5703125" style="236" customWidth="1"/>
    <col min="12299" max="12299" width="8.5703125" style="236" bestFit="1" customWidth="1"/>
    <col min="12300" max="12300" width="6.85546875" style="236" customWidth="1"/>
    <col min="12301" max="12302" width="9.140625" style="236"/>
    <col min="12303" max="12303" width="9.28515625" style="236" bestFit="1" customWidth="1"/>
    <col min="12304" max="12304" width="9.140625" style="236"/>
    <col min="12305" max="12305" width="9.28515625" style="236" bestFit="1" customWidth="1"/>
    <col min="12306" max="12306" width="9.140625" style="236"/>
    <col min="12307" max="12307" width="9.28515625" style="236" bestFit="1" customWidth="1"/>
    <col min="12308" max="12544" width="9.140625" style="236"/>
    <col min="12545" max="12545" width="8.85546875" style="236" customWidth="1"/>
    <col min="12546" max="12546" width="10.7109375" style="236" customWidth="1"/>
    <col min="12547" max="12547" width="11.42578125" style="236" customWidth="1"/>
    <col min="12548" max="12548" width="11.85546875" style="236" customWidth="1"/>
    <col min="12549" max="12549" width="11" style="236" customWidth="1"/>
    <col min="12550" max="12550" width="10" style="236" customWidth="1"/>
    <col min="12551" max="12551" width="9.85546875" style="236" customWidth="1"/>
    <col min="12552" max="12552" width="10.28515625" style="236" customWidth="1"/>
    <col min="12553" max="12553" width="9.7109375" style="236" customWidth="1"/>
    <col min="12554" max="12554" width="8.5703125" style="236" customWidth="1"/>
    <col min="12555" max="12555" width="8.5703125" style="236" bestFit="1" customWidth="1"/>
    <col min="12556" max="12556" width="6.85546875" style="236" customWidth="1"/>
    <col min="12557" max="12558" width="9.140625" style="236"/>
    <col min="12559" max="12559" width="9.28515625" style="236" bestFit="1" customWidth="1"/>
    <col min="12560" max="12560" width="9.140625" style="236"/>
    <col min="12561" max="12561" width="9.28515625" style="236" bestFit="1" customWidth="1"/>
    <col min="12562" max="12562" width="9.140625" style="236"/>
    <col min="12563" max="12563" width="9.28515625" style="236" bestFit="1" customWidth="1"/>
    <col min="12564" max="12800" width="9.140625" style="236"/>
    <col min="12801" max="12801" width="8.85546875" style="236" customWidth="1"/>
    <col min="12802" max="12802" width="10.7109375" style="236" customWidth="1"/>
    <col min="12803" max="12803" width="11.42578125" style="236" customWidth="1"/>
    <col min="12804" max="12804" width="11.85546875" style="236" customWidth="1"/>
    <col min="12805" max="12805" width="11" style="236" customWidth="1"/>
    <col min="12806" max="12806" width="10" style="236" customWidth="1"/>
    <col min="12807" max="12807" width="9.85546875" style="236" customWidth="1"/>
    <col min="12808" max="12808" width="10.28515625" style="236" customWidth="1"/>
    <col min="12809" max="12809" width="9.7109375" style="236" customWidth="1"/>
    <col min="12810" max="12810" width="8.5703125" style="236" customWidth="1"/>
    <col min="12811" max="12811" width="8.5703125" style="236" bestFit="1" customWidth="1"/>
    <col min="12812" max="12812" width="6.85546875" style="236" customWidth="1"/>
    <col min="12813" max="12814" width="9.140625" style="236"/>
    <col min="12815" max="12815" width="9.28515625" style="236" bestFit="1" customWidth="1"/>
    <col min="12816" max="12816" width="9.140625" style="236"/>
    <col min="12817" max="12817" width="9.28515625" style="236" bestFit="1" customWidth="1"/>
    <col min="12818" max="12818" width="9.140625" style="236"/>
    <col min="12819" max="12819" width="9.28515625" style="236" bestFit="1" customWidth="1"/>
    <col min="12820" max="13056" width="9.140625" style="236"/>
    <col min="13057" max="13057" width="8.85546875" style="236" customWidth="1"/>
    <col min="13058" max="13058" width="10.7109375" style="236" customWidth="1"/>
    <col min="13059" max="13059" width="11.42578125" style="236" customWidth="1"/>
    <col min="13060" max="13060" width="11.85546875" style="236" customWidth="1"/>
    <col min="13061" max="13061" width="11" style="236" customWidth="1"/>
    <col min="13062" max="13062" width="10" style="236" customWidth="1"/>
    <col min="13063" max="13063" width="9.85546875" style="236" customWidth="1"/>
    <col min="13064" max="13064" width="10.28515625" style="236" customWidth="1"/>
    <col min="13065" max="13065" width="9.7109375" style="236" customWidth="1"/>
    <col min="13066" max="13066" width="8.5703125" style="236" customWidth="1"/>
    <col min="13067" max="13067" width="8.5703125" style="236" bestFit="1" customWidth="1"/>
    <col min="13068" max="13068" width="6.85546875" style="236" customWidth="1"/>
    <col min="13069" max="13070" width="9.140625" style="236"/>
    <col min="13071" max="13071" width="9.28515625" style="236" bestFit="1" customWidth="1"/>
    <col min="13072" max="13072" width="9.140625" style="236"/>
    <col min="13073" max="13073" width="9.28515625" style="236" bestFit="1" customWidth="1"/>
    <col min="13074" max="13074" width="9.140625" style="236"/>
    <col min="13075" max="13075" width="9.28515625" style="236" bestFit="1" customWidth="1"/>
    <col min="13076" max="13312" width="9.140625" style="236"/>
    <col min="13313" max="13313" width="8.85546875" style="236" customWidth="1"/>
    <col min="13314" max="13314" width="10.7109375" style="236" customWidth="1"/>
    <col min="13315" max="13315" width="11.42578125" style="236" customWidth="1"/>
    <col min="13316" max="13316" width="11.85546875" style="236" customWidth="1"/>
    <col min="13317" max="13317" width="11" style="236" customWidth="1"/>
    <col min="13318" max="13318" width="10" style="236" customWidth="1"/>
    <col min="13319" max="13319" width="9.85546875" style="236" customWidth="1"/>
    <col min="13320" max="13320" width="10.28515625" style="236" customWidth="1"/>
    <col min="13321" max="13321" width="9.7109375" style="236" customWidth="1"/>
    <col min="13322" max="13322" width="8.5703125" style="236" customWidth="1"/>
    <col min="13323" max="13323" width="8.5703125" style="236" bestFit="1" customWidth="1"/>
    <col min="13324" max="13324" width="6.85546875" style="236" customWidth="1"/>
    <col min="13325" max="13326" width="9.140625" style="236"/>
    <col min="13327" max="13327" width="9.28515625" style="236" bestFit="1" customWidth="1"/>
    <col min="13328" max="13328" width="9.140625" style="236"/>
    <col min="13329" max="13329" width="9.28515625" style="236" bestFit="1" customWidth="1"/>
    <col min="13330" max="13330" width="9.140625" style="236"/>
    <col min="13331" max="13331" width="9.28515625" style="236" bestFit="1" customWidth="1"/>
    <col min="13332" max="13568" width="9.140625" style="236"/>
    <col min="13569" max="13569" width="8.85546875" style="236" customWidth="1"/>
    <col min="13570" max="13570" width="10.7109375" style="236" customWidth="1"/>
    <col min="13571" max="13571" width="11.42578125" style="236" customWidth="1"/>
    <col min="13572" max="13572" width="11.85546875" style="236" customWidth="1"/>
    <col min="13573" max="13573" width="11" style="236" customWidth="1"/>
    <col min="13574" max="13574" width="10" style="236" customWidth="1"/>
    <col min="13575" max="13575" width="9.85546875" style="236" customWidth="1"/>
    <col min="13576" max="13576" width="10.28515625" style="236" customWidth="1"/>
    <col min="13577" max="13577" width="9.7109375" style="236" customWidth="1"/>
    <col min="13578" max="13578" width="8.5703125" style="236" customWidth="1"/>
    <col min="13579" max="13579" width="8.5703125" style="236" bestFit="1" customWidth="1"/>
    <col min="13580" max="13580" width="6.85546875" style="236" customWidth="1"/>
    <col min="13581" max="13582" width="9.140625" style="236"/>
    <col min="13583" max="13583" width="9.28515625" style="236" bestFit="1" customWidth="1"/>
    <col min="13584" max="13584" width="9.140625" style="236"/>
    <col min="13585" max="13585" width="9.28515625" style="236" bestFit="1" customWidth="1"/>
    <col min="13586" max="13586" width="9.140625" style="236"/>
    <col min="13587" max="13587" width="9.28515625" style="236" bestFit="1" customWidth="1"/>
    <col min="13588" max="13824" width="9.140625" style="236"/>
    <col min="13825" max="13825" width="8.85546875" style="236" customWidth="1"/>
    <col min="13826" max="13826" width="10.7109375" style="236" customWidth="1"/>
    <col min="13827" max="13827" width="11.42578125" style="236" customWidth="1"/>
    <col min="13828" max="13828" width="11.85546875" style="236" customWidth="1"/>
    <col min="13829" max="13829" width="11" style="236" customWidth="1"/>
    <col min="13830" max="13830" width="10" style="236" customWidth="1"/>
    <col min="13831" max="13831" width="9.85546875" style="236" customWidth="1"/>
    <col min="13832" max="13832" width="10.28515625" style="236" customWidth="1"/>
    <col min="13833" max="13833" width="9.7109375" style="236" customWidth="1"/>
    <col min="13834" max="13834" width="8.5703125" style="236" customWidth="1"/>
    <col min="13835" max="13835" width="8.5703125" style="236" bestFit="1" customWidth="1"/>
    <col min="13836" max="13836" width="6.85546875" style="236" customWidth="1"/>
    <col min="13837" max="13838" width="9.140625" style="236"/>
    <col min="13839" max="13839" width="9.28515625" style="236" bestFit="1" customWidth="1"/>
    <col min="13840" max="13840" width="9.140625" style="236"/>
    <col min="13841" max="13841" width="9.28515625" style="236" bestFit="1" customWidth="1"/>
    <col min="13842" max="13842" width="9.140625" style="236"/>
    <col min="13843" max="13843" width="9.28515625" style="236" bestFit="1" customWidth="1"/>
    <col min="13844" max="14080" width="9.140625" style="236"/>
    <col min="14081" max="14081" width="8.85546875" style="236" customWidth="1"/>
    <col min="14082" max="14082" width="10.7109375" style="236" customWidth="1"/>
    <col min="14083" max="14083" width="11.42578125" style="236" customWidth="1"/>
    <col min="14084" max="14084" width="11.85546875" style="236" customWidth="1"/>
    <col min="14085" max="14085" width="11" style="236" customWidth="1"/>
    <col min="14086" max="14086" width="10" style="236" customWidth="1"/>
    <col min="14087" max="14087" width="9.85546875" style="236" customWidth="1"/>
    <col min="14088" max="14088" width="10.28515625" style="236" customWidth="1"/>
    <col min="14089" max="14089" width="9.7109375" style="236" customWidth="1"/>
    <col min="14090" max="14090" width="8.5703125" style="236" customWidth="1"/>
    <col min="14091" max="14091" width="8.5703125" style="236" bestFit="1" customWidth="1"/>
    <col min="14092" max="14092" width="6.85546875" style="236" customWidth="1"/>
    <col min="14093" max="14094" width="9.140625" style="236"/>
    <col min="14095" max="14095" width="9.28515625" style="236" bestFit="1" customWidth="1"/>
    <col min="14096" max="14096" width="9.140625" style="236"/>
    <col min="14097" max="14097" width="9.28515625" style="236" bestFit="1" customWidth="1"/>
    <col min="14098" max="14098" width="9.140625" style="236"/>
    <col min="14099" max="14099" width="9.28515625" style="236" bestFit="1" customWidth="1"/>
    <col min="14100" max="14336" width="9.140625" style="236"/>
    <col min="14337" max="14337" width="8.85546875" style="236" customWidth="1"/>
    <col min="14338" max="14338" width="10.7109375" style="236" customWidth="1"/>
    <col min="14339" max="14339" width="11.42578125" style="236" customWidth="1"/>
    <col min="14340" max="14340" width="11.85546875" style="236" customWidth="1"/>
    <col min="14341" max="14341" width="11" style="236" customWidth="1"/>
    <col min="14342" max="14342" width="10" style="236" customWidth="1"/>
    <col min="14343" max="14343" width="9.85546875" style="236" customWidth="1"/>
    <col min="14344" max="14344" width="10.28515625" style="236" customWidth="1"/>
    <col min="14345" max="14345" width="9.7109375" style="236" customWidth="1"/>
    <col min="14346" max="14346" width="8.5703125" style="236" customWidth="1"/>
    <col min="14347" max="14347" width="8.5703125" style="236" bestFit="1" customWidth="1"/>
    <col min="14348" max="14348" width="6.85546875" style="236" customWidth="1"/>
    <col min="14349" max="14350" width="9.140625" style="236"/>
    <col min="14351" max="14351" width="9.28515625" style="236" bestFit="1" customWidth="1"/>
    <col min="14352" max="14352" width="9.140625" style="236"/>
    <col min="14353" max="14353" width="9.28515625" style="236" bestFit="1" customWidth="1"/>
    <col min="14354" max="14354" width="9.140625" style="236"/>
    <col min="14355" max="14355" width="9.28515625" style="236" bestFit="1" customWidth="1"/>
    <col min="14356" max="14592" width="9.140625" style="236"/>
    <col min="14593" max="14593" width="8.85546875" style="236" customWidth="1"/>
    <col min="14594" max="14594" width="10.7109375" style="236" customWidth="1"/>
    <col min="14595" max="14595" width="11.42578125" style="236" customWidth="1"/>
    <col min="14596" max="14596" width="11.85546875" style="236" customWidth="1"/>
    <col min="14597" max="14597" width="11" style="236" customWidth="1"/>
    <col min="14598" max="14598" width="10" style="236" customWidth="1"/>
    <col min="14599" max="14599" width="9.85546875" style="236" customWidth="1"/>
    <col min="14600" max="14600" width="10.28515625" style="236" customWidth="1"/>
    <col min="14601" max="14601" width="9.7109375" style="236" customWidth="1"/>
    <col min="14602" max="14602" width="8.5703125" style="236" customWidth="1"/>
    <col min="14603" max="14603" width="8.5703125" style="236" bestFit="1" customWidth="1"/>
    <col min="14604" max="14604" width="6.85546875" style="236" customWidth="1"/>
    <col min="14605" max="14606" width="9.140625" style="236"/>
    <col min="14607" max="14607" width="9.28515625" style="236" bestFit="1" customWidth="1"/>
    <col min="14608" max="14608" width="9.140625" style="236"/>
    <col min="14609" max="14609" width="9.28515625" style="236" bestFit="1" customWidth="1"/>
    <col min="14610" max="14610" width="9.140625" style="236"/>
    <col min="14611" max="14611" width="9.28515625" style="236" bestFit="1" customWidth="1"/>
    <col min="14612" max="14848" width="9.140625" style="236"/>
    <col min="14849" max="14849" width="8.85546875" style="236" customWidth="1"/>
    <col min="14850" max="14850" width="10.7109375" style="236" customWidth="1"/>
    <col min="14851" max="14851" width="11.42578125" style="236" customWidth="1"/>
    <col min="14852" max="14852" width="11.85546875" style="236" customWidth="1"/>
    <col min="14853" max="14853" width="11" style="236" customWidth="1"/>
    <col min="14854" max="14854" width="10" style="236" customWidth="1"/>
    <col min="14855" max="14855" width="9.85546875" style="236" customWidth="1"/>
    <col min="14856" max="14856" width="10.28515625" style="236" customWidth="1"/>
    <col min="14857" max="14857" width="9.7109375" style="236" customWidth="1"/>
    <col min="14858" max="14858" width="8.5703125" style="236" customWidth="1"/>
    <col min="14859" max="14859" width="8.5703125" style="236" bestFit="1" customWidth="1"/>
    <col min="14860" max="14860" width="6.85546875" style="236" customWidth="1"/>
    <col min="14861" max="14862" width="9.140625" style="236"/>
    <col min="14863" max="14863" width="9.28515625" style="236" bestFit="1" customWidth="1"/>
    <col min="14864" max="14864" width="9.140625" style="236"/>
    <col min="14865" max="14865" width="9.28515625" style="236" bestFit="1" customWidth="1"/>
    <col min="14866" max="14866" width="9.140625" style="236"/>
    <col min="14867" max="14867" width="9.28515625" style="236" bestFit="1" customWidth="1"/>
    <col min="14868" max="15104" width="9.140625" style="236"/>
    <col min="15105" max="15105" width="8.85546875" style="236" customWidth="1"/>
    <col min="15106" max="15106" width="10.7109375" style="236" customWidth="1"/>
    <col min="15107" max="15107" width="11.42578125" style="236" customWidth="1"/>
    <col min="15108" max="15108" width="11.85546875" style="236" customWidth="1"/>
    <col min="15109" max="15109" width="11" style="236" customWidth="1"/>
    <col min="15110" max="15110" width="10" style="236" customWidth="1"/>
    <col min="15111" max="15111" width="9.85546875" style="236" customWidth="1"/>
    <col min="15112" max="15112" width="10.28515625" style="236" customWidth="1"/>
    <col min="15113" max="15113" width="9.7109375" style="236" customWidth="1"/>
    <col min="15114" max="15114" width="8.5703125" style="236" customWidth="1"/>
    <col min="15115" max="15115" width="8.5703125" style="236" bestFit="1" customWidth="1"/>
    <col min="15116" max="15116" width="6.85546875" style="236" customWidth="1"/>
    <col min="15117" max="15118" width="9.140625" style="236"/>
    <col min="15119" max="15119" width="9.28515625" style="236" bestFit="1" customWidth="1"/>
    <col min="15120" max="15120" width="9.140625" style="236"/>
    <col min="15121" max="15121" width="9.28515625" style="236" bestFit="1" customWidth="1"/>
    <col min="15122" max="15122" width="9.140625" style="236"/>
    <col min="15123" max="15123" width="9.28515625" style="236" bestFit="1" customWidth="1"/>
    <col min="15124" max="15360" width="9.140625" style="236"/>
    <col min="15361" max="15361" width="8.85546875" style="236" customWidth="1"/>
    <col min="15362" max="15362" width="10.7109375" style="236" customWidth="1"/>
    <col min="15363" max="15363" width="11.42578125" style="236" customWidth="1"/>
    <col min="15364" max="15364" width="11.85546875" style="236" customWidth="1"/>
    <col min="15365" max="15365" width="11" style="236" customWidth="1"/>
    <col min="15366" max="15366" width="10" style="236" customWidth="1"/>
    <col min="15367" max="15367" width="9.85546875" style="236" customWidth="1"/>
    <col min="15368" max="15368" width="10.28515625" style="236" customWidth="1"/>
    <col min="15369" max="15369" width="9.7109375" style="236" customWidth="1"/>
    <col min="15370" max="15370" width="8.5703125" style="236" customWidth="1"/>
    <col min="15371" max="15371" width="8.5703125" style="236" bestFit="1" customWidth="1"/>
    <col min="15372" max="15372" width="6.85546875" style="236" customWidth="1"/>
    <col min="15373" max="15374" width="9.140625" style="236"/>
    <col min="15375" max="15375" width="9.28515625" style="236" bestFit="1" customWidth="1"/>
    <col min="15376" max="15376" width="9.140625" style="236"/>
    <col min="15377" max="15377" width="9.28515625" style="236" bestFit="1" customWidth="1"/>
    <col min="15378" max="15378" width="9.140625" style="236"/>
    <col min="15379" max="15379" width="9.28515625" style="236" bestFit="1" customWidth="1"/>
    <col min="15380" max="15616" width="9.140625" style="236"/>
    <col min="15617" max="15617" width="8.85546875" style="236" customWidth="1"/>
    <col min="15618" max="15618" width="10.7109375" style="236" customWidth="1"/>
    <col min="15619" max="15619" width="11.42578125" style="236" customWidth="1"/>
    <col min="15620" max="15620" width="11.85546875" style="236" customWidth="1"/>
    <col min="15621" max="15621" width="11" style="236" customWidth="1"/>
    <col min="15622" max="15622" width="10" style="236" customWidth="1"/>
    <col min="15623" max="15623" width="9.85546875" style="236" customWidth="1"/>
    <col min="15624" max="15624" width="10.28515625" style="236" customWidth="1"/>
    <col min="15625" max="15625" width="9.7109375" style="236" customWidth="1"/>
    <col min="15626" max="15626" width="8.5703125" style="236" customWidth="1"/>
    <col min="15627" max="15627" width="8.5703125" style="236" bestFit="1" customWidth="1"/>
    <col min="15628" max="15628" width="6.85546875" style="236" customWidth="1"/>
    <col min="15629" max="15630" width="9.140625" style="236"/>
    <col min="15631" max="15631" width="9.28515625" style="236" bestFit="1" customWidth="1"/>
    <col min="15632" max="15632" width="9.140625" style="236"/>
    <col min="15633" max="15633" width="9.28515625" style="236" bestFit="1" customWidth="1"/>
    <col min="15634" max="15634" width="9.140625" style="236"/>
    <col min="15635" max="15635" width="9.28515625" style="236" bestFit="1" customWidth="1"/>
    <col min="15636" max="15872" width="9.140625" style="236"/>
    <col min="15873" max="15873" width="8.85546875" style="236" customWidth="1"/>
    <col min="15874" max="15874" width="10.7109375" style="236" customWidth="1"/>
    <col min="15875" max="15875" width="11.42578125" style="236" customWidth="1"/>
    <col min="15876" max="15876" width="11.85546875" style="236" customWidth="1"/>
    <col min="15877" max="15877" width="11" style="236" customWidth="1"/>
    <col min="15878" max="15878" width="10" style="236" customWidth="1"/>
    <col min="15879" max="15879" width="9.85546875" style="236" customWidth="1"/>
    <col min="15880" max="15880" width="10.28515625" style="236" customWidth="1"/>
    <col min="15881" max="15881" width="9.7109375" style="236" customWidth="1"/>
    <col min="15882" max="15882" width="8.5703125" style="236" customWidth="1"/>
    <col min="15883" max="15883" width="8.5703125" style="236" bestFit="1" customWidth="1"/>
    <col min="15884" max="15884" width="6.85546875" style="236" customWidth="1"/>
    <col min="15885" max="15886" width="9.140625" style="236"/>
    <col min="15887" max="15887" width="9.28515625" style="236" bestFit="1" customWidth="1"/>
    <col min="15888" max="15888" width="9.140625" style="236"/>
    <col min="15889" max="15889" width="9.28515625" style="236" bestFit="1" customWidth="1"/>
    <col min="15890" max="15890" width="9.140625" style="236"/>
    <col min="15891" max="15891" width="9.28515625" style="236" bestFit="1" customWidth="1"/>
    <col min="15892" max="16128" width="9.140625" style="236"/>
    <col min="16129" max="16129" width="8.85546875" style="236" customWidth="1"/>
    <col min="16130" max="16130" width="10.7109375" style="236" customWidth="1"/>
    <col min="16131" max="16131" width="11.42578125" style="236" customWidth="1"/>
    <col min="16132" max="16132" width="11.85546875" style="236" customWidth="1"/>
    <col min="16133" max="16133" width="11" style="236" customWidth="1"/>
    <col min="16134" max="16134" width="10" style="236" customWidth="1"/>
    <col min="16135" max="16135" width="9.85546875" style="236" customWidth="1"/>
    <col min="16136" max="16136" width="10.28515625" style="236" customWidth="1"/>
    <col min="16137" max="16137" width="9.7109375" style="236" customWidth="1"/>
    <col min="16138" max="16138" width="8.5703125" style="236" customWidth="1"/>
    <col min="16139" max="16139" width="8.5703125" style="236" bestFit="1" customWidth="1"/>
    <col min="16140" max="16140" width="6.85546875" style="236" customWidth="1"/>
    <col min="16141" max="16142" width="9.140625" style="236"/>
    <col min="16143" max="16143" width="9.28515625" style="236" bestFit="1" customWidth="1"/>
    <col min="16144" max="16144" width="9.140625" style="236"/>
    <col min="16145" max="16145" width="9.28515625" style="236" bestFit="1" customWidth="1"/>
    <col min="16146" max="16146" width="9.140625" style="236"/>
    <col min="16147" max="16147" width="9.28515625" style="236" bestFit="1" customWidth="1"/>
    <col min="16148" max="16384" width="9.140625" style="236"/>
  </cols>
  <sheetData>
    <row r="1" spans="1:15" s="6" customFormat="1" ht="16.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</row>
    <row r="2" spans="1:15" s="6" customFormat="1" ht="9.7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</row>
    <row r="3" spans="1:15" s="6" customFormat="1" ht="16.5" x14ac:dyDescent="0.3">
      <c r="A3" s="7" t="str">
        <f>'[20]PLANILHA ORÇAM.'!A12</f>
        <v xml:space="preserve">OBRA  : </v>
      </c>
      <c r="B3" s="2" t="str">
        <f>'PLANILHA ORÇAM.'!B5</f>
        <v>REFORMA DO SALÃO NOBRE E PSICOSOCIAL</v>
      </c>
      <c r="C3" s="2"/>
      <c r="D3" s="2"/>
      <c r="E3" s="2"/>
      <c r="F3" s="2"/>
      <c r="G3" s="2"/>
      <c r="H3" s="2"/>
      <c r="I3" s="2"/>
      <c r="J3" s="3"/>
      <c r="K3" s="3"/>
      <c r="L3" s="3"/>
      <c r="M3" s="3"/>
    </row>
    <row r="4" spans="1:15" s="6" customFormat="1" ht="16.5" x14ac:dyDescent="0.3">
      <c r="A4" s="7" t="str">
        <f>'[20]PLANILHA ORÇAM.'!A13</f>
        <v xml:space="preserve">END.    : </v>
      </c>
      <c r="B4" s="2" t="str">
        <f>'PLANILHA ORÇAM.'!B6</f>
        <v>BR 364 - KM 17 CASA DE SAUDE SANTA MARCELINA</v>
      </c>
      <c r="C4" s="2"/>
      <c r="D4" s="2"/>
      <c r="E4" s="2"/>
      <c r="F4" s="2"/>
      <c r="G4" s="2"/>
      <c r="H4" s="2"/>
      <c r="I4" s="2"/>
      <c r="J4" s="3"/>
      <c r="K4" s="3"/>
      <c r="L4" s="3"/>
      <c r="M4" s="3"/>
    </row>
    <row r="5" spans="1:15" s="6" customFormat="1" ht="16.5" x14ac:dyDescent="0.3">
      <c r="A5" s="7" t="str">
        <f>'[20]PLANILHA ORÇAM.'!A14</f>
        <v>LOCAL:</v>
      </c>
      <c r="B5" s="2" t="s">
        <v>72</v>
      </c>
      <c r="C5" s="2"/>
      <c r="D5" s="2"/>
      <c r="E5" s="2"/>
      <c r="F5" s="2"/>
      <c r="G5" s="2"/>
      <c r="H5" s="2"/>
      <c r="I5" s="2"/>
      <c r="J5" s="8"/>
      <c r="K5" s="3"/>
      <c r="L5" s="3"/>
      <c r="M5" s="3"/>
    </row>
    <row r="6" spans="1:15" s="6" customFormat="1" ht="16.5" x14ac:dyDescent="0.3">
      <c r="A6" s="7" t="str">
        <f>'[20]PLANILHA ORÇAM.'!A15</f>
        <v>ÁREA  :</v>
      </c>
      <c r="B6" s="2" t="str">
        <f>'PLANILHA ORÇAM.'!B8</f>
        <v>238,20 M2</v>
      </c>
      <c r="C6" s="2"/>
      <c r="D6" s="2"/>
      <c r="E6" s="2"/>
      <c r="F6" s="2"/>
      <c r="G6" s="2"/>
      <c r="H6" s="2"/>
      <c r="I6" s="2"/>
      <c r="J6" s="3"/>
      <c r="K6" s="3"/>
      <c r="L6" s="3"/>
      <c r="M6" s="3"/>
    </row>
    <row r="7" spans="1:15" s="6" customFormat="1" ht="16.5" x14ac:dyDescent="0.3">
      <c r="A7" s="7"/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</row>
    <row r="8" spans="1:15" s="6" customFormat="1" ht="16.5" x14ac:dyDescent="0.3">
      <c r="A8" s="9" t="s">
        <v>1</v>
      </c>
      <c r="B8" s="10" t="str">
        <f>'PLANILHA ORÇAM.'!D13</f>
        <v>Administração e Controle - Resp. Técnico (Engenheiro Civil)</v>
      </c>
      <c r="C8" s="10"/>
      <c r="D8" s="10"/>
      <c r="E8" s="11"/>
      <c r="F8" s="10"/>
      <c r="G8" s="10"/>
      <c r="H8" s="10"/>
      <c r="I8" s="10"/>
      <c r="J8" s="10"/>
      <c r="K8" s="10"/>
      <c r="L8" s="10"/>
      <c r="M8" s="12"/>
    </row>
    <row r="9" spans="1:15" s="6" customFormat="1" ht="16.5" x14ac:dyDescent="0.3">
      <c r="A9" s="155" t="s">
        <v>86</v>
      </c>
      <c r="B9" s="55" t="s">
        <v>510</v>
      </c>
      <c r="C9" s="20"/>
      <c r="D9" s="39"/>
      <c r="E9" s="39"/>
      <c r="F9" s="55"/>
      <c r="G9" s="99"/>
      <c r="H9" s="155"/>
      <c r="I9" s="55"/>
      <c r="J9" s="55"/>
      <c r="K9" s="30"/>
      <c r="L9" s="30"/>
      <c r="M9" s="20"/>
    </row>
    <row r="10" spans="1:15" s="6" customFormat="1" ht="16.5" x14ac:dyDescent="0.3">
      <c r="A10" s="155"/>
      <c r="B10" s="55"/>
      <c r="C10" s="20"/>
      <c r="D10" s="39"/>
      <c r="E10" s="39"/>
      <c r="F10" s="55"/>
      <c r="G10" s="99"/>
      <c r="H10" s="155"/>
      <c r="I10" s="55"/>
      <c r="J10" s="55"/>
      <c r="K10" s="30"/>
      <c r="L10" s="30"/>
      <c r="M10" s="20"/>
    </row>
    <row r="11" spans="1:15" s="6" customFormat="1" ht="16.5" x14ac:dyDescent="0.3">
      <c r="A11" s="53"/>
      <c r="B11" s="212" t="s">
        <v>511</v>
      </c>
      <c r="C11" s="213"/>
      <c r="D11" s="213"/>
      <c r="E11" s="166"/>
      <c r="F11" s="40"/>
      <c r="G11" s="197"/>
      <c r="H11" s="53"/>
      <c r="I11" s="40"/>
      <c r="J11" s="40"/>
      <c r="K11" s="43"/>
      <c r="L11" s="43"/>
      <c r="M11" s="44"/>
    </row>
    <row r="12" spans="1:15" s="6" customFormat="1" ht="16.5" x14ac:dyDescent="0.3">
      <c r="A12" s="53"/>
      <c r="B12" s="40"/>
      <c r="C12" s="44"/>
      <c r="D12" s="166"/>
      <c r="E12" s="166"/>
      <c r="F12" s="40"/>
      <c r="G12" s="197"/>
      <c r="H12" s="53"/>
      <c r="I12" s="40"/>
      <c r="J12" s="40"/>
      <c r="K12" s="43"/>
      <c r="L12" s="43"/>
      <c r="M12" s="44"/>
    </row>
    <row r="13" spans="1:15" s="6" customFormat="1" ht="16.5" x14ac:dyDescent="0.3">
      <c r="A13" s="53"/>
      <c r="B13" s="9" t="s">
        <v>9</v>
      </c>
      <c r="C13" s="138" t="s">
        <v>7</v>
      </c>
      <c r="D13" s="138">
        <v>3</v>
      </c>
      <c r="E13" s="86" t="s">
        <v>503</v>
      </c>
      <c r="G13" s="197"/>
      <c r="H13" s="53"/>
      <c r="I13" s="40"/>
      <c r="J13" s="40"/>
      <c r="K13" s="43"/>
      <c r="L13" s="43"/>
      <c r="M13" s="44"/>
    </row>
    <row r="14" spans="1:15" s="6" customFormat="1" ht="16.5" x14ac:dyDescent="0.3">
      <c r="A14" s="29"/>
      <c r="B14" s="577"/>
      <c r="C14" s="26"/>
      <c r="D14" s="26"/>
      <c r="E14" s="578"/>
      <c r="F14" s="22"/>
      <c r="G14" s="136"/>
      <c r="H14" s="29"/>
      <c r="I14" s="51"/>
      <c r="J14" s="51"/>
      <c r="K14" s="30"/>
      <c r="L14" s="30"/>
      <c r="M14" s="31"/>
    </row>
    <row r="15" spans="1:15" s="13" customFormat="1" ht="14.25" x14ac:dyDescent="0.2">
      <c r="A15" s="9" t="s">
        <v>103</v>
      </c>
      <c r="B15" s="10" t="str">
        <f>'[20]PLANILHA ORÇAM.'!B19</f>
        <v>SERVIÇOS PRELIMINARES</v>
      </c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12"/>
    </row>
    <row r="16" spans="1:15" s="6" customFormat="1" ht="16.5" x14ac:dyDescent="0.3">
      <c r="A16" s="14"/>
      <c r="B16" s="5"/>
      <c r="C16" s="15"/>
      <c r="D16" s="16"/>
      <c r="E16" s="5"/>
      <c r="F16" s="5"/>
      <c r="G16" s="5"/>
      <c r="H16" s="5"/>
      <c r="I16" s="5"/>
      <c r="J16" s="5"/>
      <c r="K16" s="5"/>
      <c r="L16" s="5"/>
      <c r="M16" s="17"/>
      <c r="N16" s="18"/>
      <c r="O16" s="19"/>
    </row>
    <row r="17" spans="1:15" s="22" customFormat="1" ht="16.5" customHeight="1" x14ac:dyDescent="0.3">
      <c r="A17" s="20" t="s">
        <v>105</v>
      </c>
      <c r="B17" s="658" t="s">
        <v>255</v>
      </c>
      <c r="C17" s="658"/>
      <c r="D17" s="658"/>
      <c r="E17" s="658"/>
      <c r="F17" s="658"/>
      <c r="G17" s="658"/>
      <c r="H17" s="658"/>
      <c r="I17" s="658"/>
      <c r="J17" s="658"/>
      <c r="K17" s="658"/>
      <c r="L17" s="21"/>
      <c r="M17" s="21"/>
    </row>
    <row r="18" spans="1:15" s="22" customFormat="1" ht="12.75" customHeight="1" x14ac:dyDescent="0.3">
      <c r="A18" s="20"/>
      <c r="B18" s="658"/>
      <c r="C18" s="658"/>
      <c r="D18" s="658"/>
      <c r="E18" s="658"/>
      <c r="F18" s="658"/>
      <c r="G18" s="658"/>
      <c r="H18" s="658"/>
      <c r="I18" s="658"/>
      <c r="J18" s="658"/>
      <c r="K18" s="658"/>
      <c r="L18" s="23"/>
      <c r="M18" s="23"/>
    </row>
    <row r="19" spans="1:15" s="22" customFormat="1" ht="16.5" x14ac:dyDescent="0.3">
      <c r="A19" s="20"/>
      <c r="B19" s="25" t="s">
        <v>2</v>
      </c>
      <c r="C19" s="26"/>
      <c r="D19" s="26" t="s">
        <v>3</v>
      </c>
      <c r="E19" s="26"/>
      <c r="F19" s="26" t="s">
        <v>4</v>
      </c>
      <c r="G19" s="25"/>
      <c r="H19" s="27" t="s">
        <v>5</v>
      </c>
      <c r="I19" s="28"/>
      <c r="J19" s="29"/>
      <c r="K19" s="30"/>
      <c r="L19" s="30"/>
      <c r="M19" s="31"/>
      <c r="N19" s="32"/>
      <c r="O19" s="33"/>
    </row>
    <row r="20" spans="1:15" s="22" customFormat="1" ht="16.5" x14ac:dyDescent="0.3">
      <c r="A20" s="20"/>
      <c r="B20" s="34">
        <v>2</v>
      </c>
      <c r="C20" s="34" t="s">
        <v>6</v>
      </c>
      <c r="D20" s="34">
        <v>3</v>
      </c>
      <c r="E20" s="34" t="s">
        <v>6</v>
      </c>
      <c r="F20" s="34">
        <v>1</v>
      </c>
      <c r="G20" s="35" t="s">
        <v>7</v>
      </c>
      <c r="H20" s="34">
        <f>ROUND(B20*D20*F20,2)</f>
        <v>6</v>
      </c>
      <c r="I20" s="22" t="s">
        <v>8</v>
      </c>
      <c r="J20" s="36"/>
      <c r="K20" s="30"/>
      <c r="L20" s="30"/>
      <c r="M20" s="31"/>
      <c r="N20" s="32"/>
      <c r="O20" s="33"/>
    </row>
    <row r="21" spans="1:15" s="47" customFormat="1" ht="16.5" x14ac:dyDescent="0.3">
      <c r="A21" s="37"/>
      <c r="B21" s="38"/>
      <c r="C21" s="38"/>
      <c r="D21" s="38"/>
      <c r="E21" s="38"/>
      <c r="F21" s="39"/>
      <c r="G21" s="40"/>
      <c r="H21" s="38"/>
      <c r="I21" s="41"/>
      <c r="J21" s="42"/>
      <c r="K21" s="43"/>
      <c r="L21" s="43"/>
      <c r="M21" s="44"/>
      <c r="N21" s="45"/>
      <c r="O21" s="46"/>
    </row>
    <row r="22" spans="1:15" s="47" customFormat="1" ht="16.5" x14ac:dyDescent="0.3">
      <c r="A22" s="20"/>
      <c r="B22" s="48" t="s">
        <v>9</v>
      </c>
      <c r="C22" s="49" t="s">
        <v>7</v>
      </c>
      <c r="D22" s="49">
        <f>H20</f>
        <v>6</v>
      </c>
      <c r="E22" s="50" t="s">
        <v>8</v>
      </c>
      <c r="F22" s="22"/>
      <c r="G22" s="22"/>
      <c r="H22" s="29"/>
      <c r="I22" s="51"/>
      <c r="J22" s="30"/>
      <c r="K22" s="30"/>
      <c r="L22" s="30"/>
      <c r="M22" s="31"/>
      <c r="N22" s="45"/>
      <c r="O22" s="46"/>
    </row>
    <row r="23" spans="1:15" s="47" customFormat="1" ht="16.5" x14ac:dyDescent="0.3">
      <c r="A23" s="20"/>
      <c r="B23" s="65"/>
      <c r="C23" s="29"/>
      <c r="D23" s="29"/>
      <c r="E23" s="51"/>
      <c r="F23" s="22"/>
      <c r="G23" s="22"/>
      <c r="H23" s="29"/>
      <c r="I23" s="51"/>
      <c r="J23" s="30"/>
      <c r="K23" s="30"/>
      <c r="L23" s="30"/>
      <c r="M23" s="31"/>
      <c r="N23" s="45"/>
      <c r="O23" s="46"/>
    </row>
    <row r="24" spans="1:15" s="47" customFormat="1" ht="16.5" x14ac:dyDescent="0.3">
      <c r="A24" s="20" t="s">
        <v>107</v>
      </c>
      <c r="B24" s="658" t="s">
        <v>256</v>
      </c>
      <c r="C24" s="658"/>
      <c r="D24" s="658"/>
      <c r="E24" s="658"/>
      <c r="F24" s="658"/>
      <c r="G24" s="658"/>
      <c r="H24" s="658"/>
      <c r="I24" s="658"/>
      <c r="J24" s="658"/>
      <c r="K24" s="658"/>
      <c r="L24" s="21"/>
      <c r="M24" s="21"/>
      <c r="N24" s="45"/>
      <c r="O24" s="46"/>
    </row>
    <row r="25" spans="1:15" s="47" customFormat="1" ht="16.5" x14ac:dyDescent="0.3">
      <c r="A25" s="20"/>
      <c r="B25" s="658"/>
      <c r="C25" s="658"/>
      <c r="D25" s="658"/>
      <c r="E25" s="658"/>
      <c r="F25" s="658"/>
      <c r="G25" s="658"/>
      <c r="H25" s="658"/>
      <c r="I25" s="658"/>
      <c r="J25" s="658"/>
      <c r="K25" s="658"/>
      <c r="L25" s="23"/>
      <c r="M25" s="23"/>
      <c r="N25" s="45"/>
      <c r="O25" s="46"/>
    </row>
    <row r="26" spans="1:15" s="47" customFormat="1" ht="16.5" x14ac:dyDescent="0.3">
      <c r="A26" s="20"/>
      <c r="B26" s="25" t="s">
        <v>2</v>
      </c>
      <c r="C26" s="26"/>
      <c r="D26" s="26" t="s">
        <v>3</v>
      </c>
      <c r="E26" s="26"/>
      <c r="F26" s="26" t="s">
        <v>4</v>
      </c>
      <c r="G26" s="25"/>
      <c r="H26" s="27" t="s">
        <v>5</v>
      </c>
      <c r="I26" s="28"/>
      <c r="J26" s="29"/>
      <c r="K26" s="30"/>
      <c r="L26" s="30"/>
      <c r="M26" s="31"/>
      <c r="N26" s="45"/>
      <c r="O26" s="46"/>
    </row>
    <row r="27" spans="1:15" s="47" customFormat="1" ht="16.5" x14ac:dyDescent="0.3">
      <c r="A27" s="20"/>
      <c r="B27" s="34">
        <v>2.5</v>
      </c>
      <c r="C27" s="34" t="s">
        <v>6</v>
      </c>
      <c r="D27" s="34">
        <v>2.5</v>
      </c>
      <c r="E27" s="34" t="s">
        <v>6</v>
      </c>
      <c r="F27" s="34">
        <v>1</v>
      </c>
      <c r="G27" s="35" t="s">
        <v>7</v>
      </c>
      <c r="H27" s="34">
        <f>ROUND(B27*D27*F27,2)</f>
        <v>6.25</v>
      </c>
      <c r="I27" s="22" t="s">
        <v>8</v>
      </c>
      <c r="J27" s="36"/>
      <c r="K27" s="30"/>
      <c r="L27" s="30"/>
      <c r="M27" s="31"/>
      <c r="N27" s="45"/>
      <c r="O27" s="46"/>
    </row>
    <row r="28" spans="1:15" s="47" customFormat="1" ht="16.5" x14ac:dyDescent="0.3">
      <c r="A28" s="37"/>
      <c r="B28" s="38"/>
      <c r="C28" s="38"/>
      <c r="D28" s="38"/>
      <c r="E28" s="38"/>
      <c r="F28" s="39"/>
      <c r="G28" s="40"/>
      <c r="H28" s="38"/>
      <c r="I28" s="41"/>
      <c r="J28" s="42"/>
      <c r="K28" s="43"/>
      <c r="L28" s="43"/>
      <c r="M28" s="44"/>
      <c r="N28" s="45"/>
      <c r="O28" s="46"/>
    </row>
    <row r="29" spans="1:15" s="47" customFormat="1" ht="16.5" x14ac:dyDescent="0.3">
      <c r="A29" s="20"/>
      <c r="B29" s="535" t="s">
        <v>9</v>
      </c>
      <c r="C29" s="536" t="s">
        <v>7</v>
      </c>
      <c r="D29" s="536">
        <f>H27</f>
        <v>6.25</v>
      </c>
      <c r="E29" s="537" t="s">
        <v>8</v>
      </c>
      <c r="F29" s="22"/>
      <c r="G29" s="22"/>
      <c r="H29" s="29"/>
      <c r="I29" s="51"/>
      <c r="J29" s="30"/>
      <c r="K29" s="30"/>
      <c r="L29" s="30"/>
      <c r="M29" s="31"/>
      <c r="N29" s="45"/>
      <c r="O29" s="46"/>
    </row>
    <row r="30" spans="1:15" s="47" customFormat="1" ht="16.5" x14ac:dyDescent="0.3">
      <c r="A30" s="20"/>
      <c r="B30" s="65"/>
      <c r="C30" s="29"/>
      <c r="D30" s="29"/>
      <c r="E30" s="51"/>
      <c r="F30" s="22"/>
      <c r="G30" s="22"/>
      <c r="H30" s="29"/>
      <c r="I30" s="51"/>
      <c r="J30" s="30"/>
      <c r="K30" s="30"/>
      <c r="L30" s="30"/>
      <c r="M30" s="31"/>
      <c r="N30" s="45"/>
      <c r="O30" s="46"/>
    </row>
    <row r="31" spans="1:15" s="47" customFormat="1" ht="16.5" x14ac:dyDescent="0.3">
      <c r="A31" s="20" t="s">
        <v>614</v>
      </c>
      <c r="B31" s="55" t="str">
        <f>'PLANILHA ORÇAM.'!D18</f>
        <v>TAPUME COM TELHA METÁLICA. AF_05/2018</v>
      </c>
      <c r="C31" s="29"/>
      <c r="D31" s="29"/>
      <c r="E31" s="51"/>
      <c r="F31" s="22"/>
      <c r="G31" s="22"/>
      <c r="H31" s="29"/>
      <c r="I31" s="51"/>
      <c r="J31" s="30"/>
      <c r="K31" s="30"/>
      <c r="L31" s="21"/>
      <c r="M31" s="21"/>
      <c r="N31" s="45"/>
      <c r="O31" s="46"/>
    </row>
    <row r="32" spans="1:15" s="47" customFormat="1" ht="16.5" x14ac:dyDescent="0.3">
      <c r="A32" s="20"/>
      <c r="B32" s="65"/>
      <c r="C32" s="29"/>
      <c r="D32" s="29"/>
      <c r="E32" s="51"/>
      <c r="F32" s="22"/>
      <c r="G32" s="22"/>
      <c r="H32" s="29"/>
      <c r="I32" s="51"/>
      <c r="J32" s="30"/>
      <c r="K32" s="30"/>
      <c r="L32" s="30"/>
      <c r="M32" s="31"/>
      <c r="N32" s="45"/>
      <c r="O32" s="46"/>
    </row>
    <row r="33" spans="1:15" s="6" customFormat="1" ht="16.5" x14ac:dyDescent="0.3">
      <c r="A33" s="37"/>
      <c r="B33" s="57" t="s">
        <v>616</v>
      </c>
      <c r="C33" s="57"/>
      <c r="D33" s="56" t="s">
        <v>617</v>
      </c>
      <c r="E33" s="56"/>
      <c r="F33" s="63" t="s">
        <v>15</v>
      </c>
      <c r="G33" s="59"/>
      <c r="H33" s="53"/>
      <c r="I33" s="40"/>
      <c r="J33" s="43"/>
      <c r="K33" s="43"/>
      <c r="L33" s="43"/>
      <c r="M33" s="44"/>
      <c r="N33" s="67"/>
      <c r="O33" s="19"/>
    </row>
    <row r="34" spans="1:15" s="6" customFormat="1" ht="16.5" x14ac:dyDescent="0.3">
      <c r="A34" s="37"/>
      <c r="B34" s="60">
        <f>8+27</f>
        <v>35</v>
      </c>
      <c r="C34" s="60" t="s">
        <v>6</v>
      </c>
      <c r="D34" s="60">
        <v>2</v>
      </c>
      <c r="E34" s="61" t="s">
        <v>7</v>
      </c>
      <c r="F34" s="64">
        <f>B34*D34</f>
        <v>70</v>
      </c>
      <c r="G34" s="41" t="s">
        <v>16</v>
      </c>
      <c r="H34" s="53"/>
      <c r="I34" s="40"/>
      <c r="J34" s="43"/>
      <c r="K34" s="43"/>
      <c r="L34" s="43"/>
      <c r="M34" s="44"/>
      <c r="N34" s="67"/>
      <c r="O34" s="19"/>
    </row>
    <row r="35" spans="1:15" s="6" customFormat="1" ht="16.5" x14ac:dyDescent="0.3">
      <c r="A35" s="37"/>
      <c r="B35" s="38"/>
      <c r="C35" s="38"/>
      <c r="D35" s="38"/>
      <c r="E35" s="40"/>
      <c r="F35" s="64">
        <f>SUM(F34:F34)</f>
        <v>70</v>
      </c>
      <c r="G35" s="41"/>
      <c r="H35" s="53"/>
      <c r="I35" s="40"/>
      <c r="J35" s="43"/>
      <c r="K35" s="43"/>
      <c r="L35" s="43"/>
      <c r="M35" s="44"/>
    </row>
    <row r="36" spans="1:15" s="47" customFormat="1" ht="16.5" x14ac:dyDescent="0.3">
      <c r="A36" s="20"/>
      <c r="B36" s="38"/>
      <c r="C36" s="38"/>
      <c r="D36" s="38"/>
      <c r="E36" s="38"/>
      <c r="F36" s="39"/>
      <c r="G36" s="40"/>
      <c r="H36" s="38"/>
      <c r="I36" s="41"/>
      <c r="J36" s="43"/>
      <c r="K36" s="43"/>
      <c r="L36" s="43"/>
      <c r="M36" s="44"/>
      <c r="N36" s="45"/>
      <c r="O36" s="46"/>
    </row>
    <row r="37" spans="1:15" s="47" customFormat="1" ht="16.5" x14ac:dyDescent="0.3">
      <c r="A37" s="20"/>
      <c r="B37" s="48" t="s">
        <v>9</v>
      </c>
      <c r="C37" s="49" t="s">
        <v>7</v>
      </c>
      <c r="D37" s="49">
        <f>F35</f>
        <v>70</v>
      </c>
      <c r="E37" s="50" t="s">
        <v>8</v>
      </c>
      <c r="F37" s="39"/>
      <c r="G37" s="40"/>
      <c r="H37" s="38"/>
      <c r="I37" s="41"/>
      <c r="J37" s="43"/>
      <c r="K37" s="43"/>
      <c r="L37" s="43"/>
      <c r="M37" s="44"/>
      <c r="N37" s="45"/>
      <c r="O37" s="46"/>
    </row>
    <row r="38" spans="1:15" s="47" customFormat="1" ht="16.5" x14ac:dyDescent="0.3">
      <c r="A38" s="20"/>
      <c r="B38" s="38"/>
      <c r="C38" s="38"/>
      <c r="D38" s="38"/>
      <c r="E38" s="38"/>
      <c r="F38" s="39"/>
      <c r="G38" s="40"/>
      <c r="H38" s="38"/>
      <c r="I38" s="41"/>
      <c r="J38" s="43"/>
      <c r="K38" s="43"/>
      <c r="L38" s="43"/>
      <c r="M38" s="44"/>
      <c r="N38" s="45"/>
      <c r="O38" s="46"/>
    </row>
    <row r="39" spans="1:15" s="47" customFormat="1" ht="16.5" x14ac:dyDescent="0.3">
      <c r="A39" s="365" t="s">
        <v>113</v>
      </c>
      <c r="B39" s="366" t="str">
        <f>'PLANILHA ORÇAM.'!B20:I20</f>
        <v>DEMOLIÇÕES E RETIRADAS</v>
      </c>
      <c r="C39" s="366"/>
      <c r="D39" s="366"/>
      <c r="E39" s="367"/>
      <c r="F39" s="366"/>
      <c r="G39" s="366"/>
      <c r="H39" s="366"/>
      <c r="I39" s="366"/>
      <c r="J39" s="10"/>
      <c r="K39" s="10"/>
      <c r="L39" s="10"/>
      <c r="M39" s="12"/>
      <c r="N39" s="45"/>
      <c r="O39" s="46"/>
    </row>
    <row r="40" spans="1:15" s="22" customFormat="1" ht="16.5" x14ac:dyDescent="0.3">
      <c r="A40" s="20" t="s">
        <v>115</v>
      </c>
      <c r="B40" s="55" t="s">
        <v>106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32"/>
      <c r="O40" s="33"/>
    </row>
    <row r="41" spans="1:15" s="47" customFormat="1" ht="16.5" x14ac:dyDescent="0.3">
      <c r="A41" s="37"/>
      <c r="B41" s="52"/>
      <c r="C41" s="53"/>
      <c r="D41" s="53"/>
      <c r="E41" s="40"/>
      <c r="F41" s="41"/>
      <c r="G41" s="41"/>
      <c r="H41" s="53"/>
      <c r="I41" s="40"/>
      <c r="J41" s="43"/>
      <c r="K41" s="43"/>
      <c r="L41" s="43"/>
      <c r="M41" s="44"/>
      <c r="N41" s="45"/>
      <c r="O41" s="46"/>
    </row>
    <row r="42" spans="1:15" s="22" customFormat="1" ht="16.5" x14ac:dyDescent="0.3">
      <c r="A42" s="20"/>
      <c r="B42" s="24" t="s">
        <v>10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5" s="22" customFormat="1" ht="16.5" x14ac:dyDescent="0.3">
      <c r="A43" s="20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5" s="47" customFormat="1" ht="16.5" x14ac:dyDescent="0.3">
      <c r="A44" s="37"/>
      <c r="B44" s="56" t="s">
        <v>2</v>
      </c>
      <c r="C44" s="57"/>
      <c r="D44" s="26" t="s">
        <v>11</v>
      </c>
      <c r="E44" s="57"/>
      <c r="F44" s="26" t="s">
        <v>4</v>
      </c>
      <c r="G44" s="56"/>
      <c r="H44" s="58" t="s">
        <v>5</v>
      </c>
      <c r="I44" s="59"/>
      <c r="J44" s="53"/>
      <c r="K44" s="43"/>
      <c r="L44" s="43"/>
      <c r="M44" s="44"/>
      <c r="N44" s="45"/>
      <c r="O44" s="46"/>
    </row>
    <row r="45" spans="1:15" s="47" customFormat="1" ht="16.5" x14ac:dyDescent="0.3">
      <c r="A45" s="37"/>
      <c r="B45" s="60">
        <v>0.55000000000000004</v>
      </c>
      <c r="C45" s="60" t="s">
        <v>6</v>
      </c>
      <c r="D45" s="60">
        <v>2.6</v>
      </c>
      <c r="E45" s="60" t="s">
        <v>6</v>
      </c>
      <c r="F45" s="34">
        <v>1</v>
      </c>
      <c r="G45" s="61" t="s">
        <v>7</v>
      </c>
      <c r="H45" s="60">
        <f t="shared" ref="H45:H54" si="0">ROUND(B45*D45*F45,2)</f>
        <v>1.43</v>
      </c>
      <c r="I45" s="41" t="s">
        <v>8</v>
      </c>
      <c r="J45" s="36"/>
      <c r="K45" s="43"/>
      <c r="L45" s="43"/>
      <c r="M45" s="44"/>
      <c r="N45" s="45"/>
      <c r="O45" s="46"/>
    </row>
    <row r="46" spans="1:15" s="47" customFormat="1" ht="16.5" x14ac:dyDescent="0.3">
      <c r="A46" s="37"/>
      <c r="B46" s="38">
        <v>0.65</v>
      </c>
      <c r="C46" s="38" t="s">
        <v>6</v>
      </c>
      <c r="D46" s="60">
        <v>2.6</v>
      </c>
      <c r="E46" s="38" t="s">
        <v>6</v>
      </c>
      <c r="F46" s="34">
        <v>1</v>
      </c>
      <c r="G46" s="40" t="s">
        <v>7</v>
      </c>
      <c r="H46" s="38">
        <f t="shared" si="0"/>
        <v>1.69</v>
      </c>
      <c r="I46" s="41" t="s">
        <v>8</v>
      </c>
      <c r="J46" s="42"/>
      <c r="K46" s="43"/>
      <c r="L46" s="43"/>
      <c r="M46" s="44"/>
      <c r="N46" s="45"/>
      <c r="O46" s="46"/>
    </row>
    <row r="47" spans="1:15" s="47" customFormat="1" ht="16.5" x14ac:dyDescent="0.3">
      <c r="A47" s="37"/>
      <c r="B47" s="38">
        <v>0.54</v>
      </c>
      <c r="C47" s="38" t="s">
        <v>6</v>
      </c>
      <c r="D47" s="60">
        <v>2.6</v>
      </c>
      <c r="E47" s="38" t="s">
        <v>6</v>
      </c>
      <c r="F47" s="34">
        <v>1</v>
      </c>
      <c r="G47" s="40" t="s">
        <v>7</v>
      </c>
      <c r="H47" s="38">
        <f t="shared" si="0"/>
        <v>1.4</v>
      </c>
      <c r="I47" s="41" t="s">
        <v>8</v>
      </c>
      <c r="J47" s="42"/>
      <c r="K47" s="43"/>
      <c r="L47" s="43"/>
      <c r="M47" s="44"/>
      <c r="N47" s="45"/>
      <c r="O47" s="46"/>
    </row>
    <row r="48" spans="1:15" s="47" customFormat="1" ht="16.5" x14ac:dyDescent="0.3">
      <c r="A48" s="37"/>
      <c r="B48" s="38">
        <v>0.95</v>
      </c>
      <c r="C48" s="38" t="s">
        <v>6</v>
      </c>
      <c r="D48" s="60">
        <v>2.6</v>
      </c>
      <c r="E48" s="38" t="s">
        <v>6</v>
      </c>
      <c r="F48" s="34">
        <v>1</v>
      </c>
      <c r="G48" s="40" t="s">
        <v>7</v>
      </c>
      <c r="H48" s="38">
        <f t="shared" si="0"/>
        <v>2.4700000000000002</v>
      </c>
      <c r="I48" s="41" t="s">
        <v>8</v>
      </c>
      <c r="J48" s="42"/>
      <c r="K48" s="43"/>
      <c r="L48" s="43"/>
      <c r="M48" s="44"/>
      <c r="N48" s="45"/>
      <c r="O48" s="46"/>
    </row>
    <row r="49" spans="1:15" s="47" customFormat="1" ht="16.5" x14ac:dyDescent="0.3">
      <c r="A49" s="37"/>
      <c r="B49" s="38">
        <v>0.42</v>
      </c>
      <c r="C49" s="38" t="s">
        <v>6</v>
      </c>
      <c r="D49" s="60">
        <v>2.6</v>
      </c>
      <c r="E49" s="38" t="s">
        <v>6</v>
      </c>
      <c r="F49" s="34">
        <v>1</v>
      </c>
      <c r="G49" s="40" t="s">
        <v>7</v>
      </c>
      <c r="H49" s="38">
        <f t="shared" si="0"/>
        <v>1.0900000000000001</v>
      </c>
      <c r="I49" s="41" t="s">
        <v>8</v>
      </c>
      <c r="J49" s="42"/>
      <c r="K49" s="43"/>
      <c r="L49" s="43"/>
      <c r="M49" s="44"/>
      <c r="N49" s="45"/>
      <c r="O49" s="46"/>
    </row>
    <row r="50" spans="1:15" s="47" customFormat="1" ht="16.5" x14ac:dyDescent="0.3">
      <c r="A50" s="37"/>
      <c r="B50" s="38">
        <v>0.45</v>
      </c>
      <c r="C50" s="38" t="s">
        <v>6</v>
      </c>
      <c r="D50" s="60">
        <v>2.6</v>
      </c>
      <c r="E50" s="38" t="s">
        <v>6</v>
      </c>
      <c r="F50" s="34">
        <v>1</v>
      </c>
      <c r="G50" s="40" t="s">
        <v>7</v>
      </c>
      <c r="H50" s="38">
        <f t="shared" si="0"/>
        <v>1.17</v>
      </c>
      <c r="I50" s="41" t="s">
        <v>8</v>
      </c>
      <c r="J50" s="42"/>
      <c r="K50" s="43"/>
      <c r="L50" s="43"/>
      <c r="M50" s="44"/>
      <c r="N50" s="45"/>
      <c r="O50" s="46"/>
    </row>
    <row r="51" spans="1:15" s="47" customFormat="1" ht="16.5" x14ac:dyDescent="0.3">
      <c r="A51" s="37"/>
      <c r="B51" s="38">
        <v>3</v>
      </c>
      <c r="C51" s="38" t="s">
        <v>6</v>
      </c>
      <c r="D51" s="60">
        <v>2.6</v>
      </c>
      <c r="E51" s="38" t="s">
        <v>6</v>
      </c>
      <c r="F51" s="34">
        <v>4</v>
      </c>
      <c r="G51" s="40" t="s">
        <v>7</v>
      </c>
      <c r="H51" s="38">
        <f t="shared" si="0"/>
        <v>31.2</v>
      </c>
      <c r="I51" s="41" t="s">
        <v>8</v>
      </c>
      <c r="J51" s="42"/>
      <c r="K51" s="43"/>
      <c r="L51" s="43"/>
      <c r="M51" s="44"/>
      <c r="N51" s="45"/>
      <c r="O51" s="46"/>
    </row>
    <row r="52" spans="1:15" s="47" customFormat="1" ht="16.5" x14ac:dyDescent="0.3">
      <c r="A52" s="37"/>
      <c r="B52" s="38">
        <v>2.29</v>
      </c>
      <c r="C52" s="38" t="s">
        <v>6</v>
      </c>
      <c r="D52" s="60">
        <v>2.6</v>
      </c>
      <c r="E52" s="38" t="s">
        <v>6</v>
      </c>
      <c r="F52" s="34">
        <v>1</v>
      </c>
      <c r="G52" s="40" t="s">
        <v>7</v>
      </c>
      <c r="H52" s="38">
        <f t="shared" si="0"/>
        <v>5.95</v>
      </c>
      <c r="I52" s="41" t="s">
        <v>8</v>
      </c>
      <c r="J52" s="42"/>
      <c r="K52" s="43"/>
      <c r="L52" s="43"/>
      <c r="M52" s="44"/>
      <c r="N52" s="45"/>
      <c r="O52" s="46"/>
    </row>
    <row r="53" spans="1:15" s="47" customFormat="1" ht="16.5" x14ac:dyDescent="0.3">
      <c r="A53" s="37"/>
      <c r="B53" s="38">
        <v>2.3199999999999998</v>
      </c>
      <c r="C53" s="38" t="s">
        <v>6</v>
      </c>
      <c r="D53" s="60">
        <v>2.6</v>
      </c>
      <c r="E53" s="38" t="s">
        <v>6</v>
      </c>
      <c r="F53" s="34">
        <v>1</v>
      </c>
      <c r="G53" s="40" t="s">
        <v>7</v>
      </c>
      <c r="H53" s="38">
        <f t="shared" si="0"/>
        <v>6.03</v>
      </c>
      <c r="I53" s="41" t="s">
        <v>8</v>
      </c>
      <c r="J53" s="42"/>
      <c r="K53" s="43"/>
      <c r="L53" s="43"/>
      <c r="M53" s="44"/>
      <c r="N53" s="45"/>
      <c r="O53" s="46"/>
    </row>
    <row r="54" spans="1:15" s="47" customFormat="1" ht="16.5" x14ac:dyDescent="0.3">
      <c r="A54" s="37"/>
      <c r="B54" s="38">
        <v>0.33</v>
      </c>
      <c r="C54" s="38" t="s">
        <v>6</v>
      </c>
      <c r="D54" s="60">
        <v>2.6</v>
      </c>
      <c r="E54" s="38" t="s">
        <v>6</v>
      </c>
      <c r="F54" s="34">
        <v>2</v>
      </c>
      <c r="G54" s="40" t="s">
        <v>7</v>
      </c>
      <c r="H54" s="38">
        <f t="shared" si="0"/>
        <v>1.72</v>
      </c>
      <c r="I54" s="41" t="s">
        <v>8</v>
      </c>
      <c r="J54" s="42"/>
      <c r="K54" s="43"/>
      <c r="L54" s="43"/>
      <c r="M54" s="44"/>
      <c r="N54" s="45"/>
      <c r="O54" s="46"/>
    </row>
    <row r="55" spans="1:15" s="47" customFormat="1" ht="16.5" x14ac:dyDescent="0.3">
      <c r="A55" s="37"/>
      <c r="B55" s="38"/>
      <c r="C55" s="38"/>
      <c r="D55" s="22"/>
      <c r="E55" s="22"/>
      <c r="F55" s="39"/>
      <c r="G55" s="40" t="s">
        <v>12</v>
      </c>
      <c r="H55" s="62">
        <f>SUM(H45:H54)</f>
        <v>54.150000000000006</v>
      </c>
      <c r="I55" s="41" t="s">
        <v>8</v>
      </c>
      <c r="J55" s="53"/>
      <c r="K55" s="43"/>
      <c r="L55" s="43"/>
      <c r="M55" s="44"/>
      <c r="N55" s="45"/>
      <c r="O55" s="46"/>
    </row>
    <row r="56" spans="1:15" s="47" customFormat="1" ht="16.5" x14ac:dyDescent="0.3">
      <c r="A56" s="37"/>
      <c r="B56" s="52"/>
      <c r="C56" s="53"/>
      <c r="D56" s="53"/>
      <c r="E56" s="40"/>
      <c r="F56" s="41"/>
      <c r="G56" s="41"/>
      <c r="H56" s="53"/>
      <c r="I56" s="40"/>
      <c r="J56" s="43"/>
      <c r="K56" s="43"/>
      <c r="L56" s="43"/>
      <c r="M56" s="44"/>
      <c r="N56" s="45"/>
      <c r="O56" s="46"/>
    </row>
    <row r="57" spans="1:15" s="47" customFormat="1" ht="16.5" x14ac:dyDescent="0.3">
      <c r="A57" s="37"/>
      <c r="B57" s="48" t="s">
        <v>9</v>
      </c>
      <c r="C57" s="49" t="s">
        <v>7</v>
      </c>
      <c r="D57" s="49">
        <f>H55</f>
        <v>54.150000000000006</v>
      </c>
      <c r="E57" s="50" t="s">
        <v>8</v>
      </c>
      <c r="F57" s="41"/>
      <c r="G57" s="41"/>
      <c r="H57" s="53"/>
      <c r="I57" s="40"/>
      <c r="J57" s="43"/>
      <c r="K57" s="43"/>
      <c r="L57" s="43"/>
      <c r="M57" s="44"/>
      <c r="N57" s="45"/>
      <c r="O57" s="46"/>
    </row>
    <row r="58" spans="1:15" s="47" customFormat="1" ht="16.5" x14ac:dyDescent="0.3">
      <c r="A58" s="20"/>
      <c r="B58" s="65"/>
      <c r="C58" s="29"/>
      <c r="D58" s="29"/>
      <c r="E58" s="51"/>
      <c r="F58" s="22"/>
      <c r="G58" s="22"/>
      <c r="H58" s="29"/>
      <c r="I58" s="51"/>
      <c r="J58" s="30"/>
      <c r="K58" s="30"/>
      <c r="L58" s="43"/>
      <c r="M58" s="44"/>
      <c r="N58" s="45"/>
      <c r="O58" s="46"/>
    </row>
    <row r="59" spans="1:15" s="47" customFormat="1" ht="16.5" x14ac:dyDescent="0.3">
      <c r="A59" s="20" t="s">
        <v>117</v>
      </c>
      <c r="B59" s="55" t="str">
        <f>'PLANILHA ORÇAM.'!D22</f>
        <v xml:space="preserve">Remoção de tesouras de madeira, com vão menor que 8m, de forma manual, sem reaproveitamento. af_12/2017                                                                                                 </v>
      </c>
      <c r="C59" s="55"/>
      <c r="D59" s="29"/>
      <c r="E59" s="51"/>
      <c r="F59" s="22"/>
      <c r="G59" s="22"/>
      <c r="H59" s="29"/>
      <c r="I59" s="51"/>
      <c r="J59" s="30"/>
      <c r="K59" s="30"/>
      <c r="L59" s="43"/>
      <c r="M59" s="44"/>
      <c r="N59" s="45"/>
      <c r="O59" s="46"/>
    </row>
    <row r="60" spans="1:15" s="47" customFormat="1" ht="16.5" x14ac:dyDescent="0.3">
      <c r="A60" s="20"/>
      <c r="B60" s="65"/>
      <c r="C60" s="29"/>
      <c r="D60" s="29"/>
      <c r="E60" s="51"/>
      <c r="F60" s="22"/>
      <c r="G60" s="22"/>
      <c r="H60" s="29"/>
      <c r="I60" s="51"/>
      <c r="J60" s="30"/>
      <c r="K60" s="30"/>
      <c r="L60" s="43"/>
      <c r="M60" s="44"/>
      <c r="N60" s="45"/>
      <c r="O60" s="46"/>
    </row>
    <row r="61" spans="1:15" s="47" customFormat="1" ht="16.5" x14ac:dyDescent="0.3">
      <c r="A61" s="20"/>
      <c r="B61" s="24" t="s">
        <v>258</v>
      </c>
      <c r="C61" s="29"/>
      <c r="D61" s="29"/>
      <c r="E61" s="51"/>
      <c r="F61" s="22"/>
      <c r="G61" s="22"/>
      <c r="H61" s="29"/>
      <c r="I61" s="51"/>
      <c r="J61" s="30"/>
      <c r="K61" s="30"/>
      <c r="L61" s="43"/>
      <c r="M61" s="44"/>
      <c r="N61" s="45"/>
      <c r="O61" s="46"/>
    </row>
    <row r="62" spans="1:15" s="47" customFormat="1" ht="16.5" x14ac:dyDescent="0.3">
      <c r="A62" s="20"/>
      <c r="B62" s="24"/>
      <c r="C62" s="29"/>
      <c r="D62" s="29"/>
      <c r="E62" s="51"/>
      <c r="F62" s="22"/>
      <c r="G62" s="22"/>
      <c r="H62" s="29"/>
      <c r="I62" s="51"/>
      <c r="J62" s="30"/>
      <c r="K62" s="30"/>
      <c r="L62" s="43"/>
      <c r="M62" s="44"/>
      <c r="N62" s="45"/>
      <c r="O62" s="46"/>
    </row>
    <row r="63" spans="1:15" s="47" customFormat="1" ht="16.5" x14ac:dyDescent="0.3">
      <c r="A63" s="20"/>
      <c r="B63" s="48" t="s">
        <v>9</v>
      </c>
      <c r="C63" s="49" t="s">
        <v>7</v>
      </c>
      <c r="D63" s="49">
        <v>10</v>
      </c>
      <c r="E63" s="50" t="s">
        <v>560</v>
      </c>
      <c r="F63" s="22"/>
      <c r="G63" s="22"/>
      <c r="H63" s="29"/>
      <c r="I63" s="51"/>
      <c r="J63" s="30"/>
      <c r="K63" s="30"/>
      <c r="L63" s="43"/>
      <c r="M63" s="44"/>
      <c r="N63" s="45"/>
      <c r="O63" s="46"/>
    </row>
    <row r="64" spans="1:15" s="47" customFormat="1" ht="16.5" x14ac:dyDescent="0.3">
      <c r="A64" s="20"/>
      <c r="B64" s="65"/>
      <c r="C64" s="29"/>
      <c r="D64" s="29"/>
      <c r="E64" s="51"/>
      <c r="F64" s="22"/>
      <c r="G64" s="22"/>
      <c r="H64" s="29"/>
      <c r="I64" s="51"/>
      <c r="J64" s="30"/>
      <c r="K64" s="30"/>
      <c r="L64" s="43"/>
      <c r="M64" s="44"/>
      <c r="N64" s="45"/>
      <c r="O64" s="46"/>
    </row>
    <row r="65" spans="1:15" s="47" customFormat="1" ht="16.5" x14ac:dyDescent="0.3">
      <c r="A65" s="20"/>
      <c r="B65" s="65"/>
      <c r="C65" s="29"/>
      <c r="D65" s="29"/>
      <c r="E65" s="51"/>
      <c r="F65" s="22"/>
      <c r="G65" s="22"/>
      <c r="H65" s="29"/>
      <c r="I65" s="51"/>
      <c r="J65" s="30"/>
      <c r="K65" s="30"/>
      <c r="L65" s="43"/>
      <c r="M65" s="44"/>
      <c r="N65" s="45"/>
      <c r="O65" s="46"/>
    </row>
    <row r="67" spans="1:15" s="47" customFormat="1" ht="16.5" x14ac:dyDescent="0.3">
      <c r="A67" s="20" t="s">
        <v>512</v>
      </c>
      <c r="B67" s="55" t="s">
        <v>257</v>
      </c>
      <c r="C67" s="55"/>
      <c r="D67" s="55"/>
      <c r="E67" s="55"/>
      <c r="F67" s="55"/>
      <c r="G67" s="55"/>
      <c r="H67" s="55"/>
      <c r="I67" s="55"/>
      <c r="J67" s="55"/>
      <c r="K67" s="43"/>
      <c r="L67" s="43"/>
      <c r="M67" s="44"/>
      <c r="N67" s="45"/>
      <c r="O67" s="46"/>
    </row>
    <row r="68" spans="1:15" s="47" customFormat="1" ht="16.5" x14ac:dyDescent="0.3">
      <c r="A68" s="37"/>
      <c r="B68" s="52"/>
      <c r="C68" s="53"/>
      <c r="D68" s="53"/>
      <c r="E68" s="40"/>
      <c r="F68" s="41"/>
      <c r="G68" s="41"/>
      <c r="H68" s="53"/>
      <c r="I68" s="40"/>
      <c r="J68" s="43"/>
      <c r="K68" s="43"/>
      <c r="L68" s="43"/>
      <c r="M68" s="44"/>
      <c r="N68" s="45"/>
      <c r="O68" s="46"/>
    </row>
    <row r="69" spans="1:15" s="47" customFormat="1" ht="16.5" x14ac:dyDescent="0.3">
      <c r="A69" s="20"/>
      <c r="B69" s="24" t="s">
        <v>258</v>
      </c>
      <c r="C69" s="23"/>
      <c r="D69" s="23"/>
      <c r="E69" s="23"/>
      <c r="F69" s="23"/>
      <c r="G69" s="23"/>
      <c r="H69" s="23"/>
      <c r="I69" s="23"/>
      <c r="J69" s="23"/>
      <c r="K69" s="43"/>
      <c r="L69" s="43"/>
      <c r="M69" s="44"/>
      <c r="N69" s="45"/>
      <c r="O69" s="46"/>
    </row>
    <row r="70" spans="1:15" s="47" customFormat="1" ht="16.5" x14ac:dyDescent="0.3">
      <c r="A70" s="20"/>
      <c r="B70" s="23"/>
      <c r="C70" s="23"/>
      <c r="D70" s="23"/>
      <c r="E70" s="23"/>
      <c r="F70" s="23"/>
      <c r="G70" s="23"/>
      <c r="H70" s="23"/>
      <c r="I70" s="23"/>
      <c r="J70" s="23"/>
      <c r="K70" s="43"/>
      <c r="L70" s="43"/>
      <c r="M70" s="44"/>
      <c r="N70" s="45"/>
      <c r="O70" s="46"/>
    </row>
    <row r="71" spans="1:15" s="47" customFormat="1" ht="16.5" x14ac:dyDescent="0.3">
      <c r="A71" s="37"/>
      <c r="B71" s="56" t="s">
        <v>2</v>
      </c>
      <c r="C71" s="57"/>
      <c r="D71" s="26" t="s">
        <v>11</v>
      </c>
      <c r="E71" s="57"/>
      <c r="F71" s="26" t="s">
        <v>4</v>
      </c>
      <c r="G71" s="56"/>
      <c r="H71" s="58" t="s">
        <v>5</v>
      </c>
      <c r="I71" s="59"/>
      <c r="J71" s="53"/>
      <c r="K71" s="43"/>
      <c r="L71" s="43"/>
      <c r="M71" s="44"/>
      <c r="N71" s="45"/>
      <c r="O71" s="46"/>
    </row>
    <row r="72" spans="1:15" s="47" customFormat="1" ht="16.5" x14ac:dyDescent="0.3">
      <c r="A72" s="37"/>
      <c r="B72" s="60">
        <v>11.29</v>
      </c>
      <c r="C72" s="60" t="s">
        <v>6</v>
      </c>
      <c r="D72" s="60">
        <v>21.75</v>
      </c>
      <c r="E72" s="60" t="s">
        <v>6</v>
      </c>
      <c r="F72" s="34">
        <v>1</v>
      </c>
      <c r="G72" s="61" t="s">
        <v>7</v>
      </c>
      <c r="H72" s="60">
        <f>ROUND(B72*D72*F72,2)</f>
        <v>245.56</v>
      </c>
      <c r="I72" s="41" t="s">
        <v>8</v>
      </c>
      <c r="J72" s="36"/>
      <c r="K72" s="43"/>
      <c r="L72" s="43"/>
      <c r="M72" s="44"/>
      <c r="N72" s="45"/>
      <c r="O72" s="46"/>
    </row>
    <row r="73" spans="1:15" s="47" customFormat="1" ht="16.5" x14ac:dyDescent="0.3">
      <c r="A73" s="20"/>
      <c r="B73" s="65"/>
      <c r="C73" s="29"/>
      <c r="D73" s="29"/>
      <c r="E73" s="51"/>
      <c r="F73" s="22"/>
      <c r="G73" s="22"/>
      <c r="H73" s="29"/>
      <c r="I73" s="40"/>
      <c r="J73" s="43"/>
      <c r="K73" s="43"/>
      <c r="L73" s="43"/>
      <c r="M73" s="44"/>
      <c r="N73" s="45"/>
      <c r="O73" s="46"/>
    </row>
    <row r="74" spans="1:15" s="47" customFormat="1" ht="16.5" x14ac:dyDescent="0.3">
      <c r="A74" s="20"/>
      <c r="B74" s="48" t="s">
        <v>9</v>
      </c>
      <c r="C74" s="49" t="s">
        <v>7</v>
      </c>
      <c r="D74" s="49">
        <f>H72</f>
        <v>245.56</v>
      </c>
      <c r="E74" s="50" t="s">
        <v>8</v>
      </c>
      <c r="F74" s="22"/>
      <c r="G74" s="22"/>
      <c r="H74" s="29"/>
      <c r="I74" s="40"/>
      <c r="J74" s="43"/>
      <c r="K74" s="43"/>
      <c r="L74" s="43"/>
      <c r="M74" s="44"/>
      <c r="N74" s="45"/>
      <c r="O74" s="46"/>
    </row>
    <row r="75" spans="1:15" s="47" customFormat="1" ht="16.5" x14ac:dyDescent="0.3">
      <c r="A75" s="20"/>
      <c r="B75" s="65"/>
      <c r="C75" s="29"/>
      <c r="D75" s="29"/>
      <c r="E75" s="51"/>
      <c r="F75" s="22"/>
      <c r="G75" s="22"/>
      <c r="H75" s="29"/>
      <c r="I75" s="40"/>
      <c r="J75" s="43"/>
      <c r="K75" s="43"/>
      <c r="L75" s="43"/>
      <c r="M75" s="44"/>
      <c r="N75" s="45"/>
      <c r="O75" s="46"/>
    </row>
    <row r="76" spans="1:15" s="47" customFormat="1" ht="16.5" x14ac:dyDescent="0.3">
      <c r="A76" s="20" t="s">
        <v>513</v>
      </c>
      <c r="B76" s="55" t="s">
        <v>599</v>
      </c>
      <c r="C76" s="55"/>
      <c r="D76" s="55"/>
      <c r="E76" s="55"/>
      <c r="F76" s="55"/>
      <c r="G76" s="55"/>
      <c r="H76" s="55"/>
      <c r="I76" s="55"/>
      <c r="J76" s="55"/>
      <c r="K76" s="43"/>
      <c r="L76" s="43"/>
      <c r="M76" s="44"/>
      <c r="N76" s="45"/>
      <c r="O76" s="46"/>
    </row>
    <row r="77" spans="1:15" s="47" customFormat="1" ht="16.5" x14ac:dyDescent="0.3">
      <c r="A77" s="37"/>
      <c r="B77" s="52"/>
      <c r="C77" s="53"/>
      <c r="D77" s="53"/>
      <c r="E77" s="40"/>
      <c r="F77" s="41"/>
      <c r="G77" s="41"/>
      <c r="H77" s="53"/>
      <c r="I77" s="40"/>
      <c r="J77" s="43"/>
      <c r="K77" s="43"/>
      <c r="L77" s="43"/>
      <c r="M77" s="44"/>
      <c r="N77" s="45"/>
      <c r="O77" s="46"/>
    </row>
    <row r="78" spans="1:15" s="47" customFormat="1" ht="16.5" x14ac:dyDescent="0.3">
      <c r="A78" s="20"/>
      <c r="B78" s="24" t="s">
        <v>10</v>
      </c>
      <c r="C78" s="23"/>
      <c r="D78" s="23"/>
      <c r="E78" s="23"/>
      <c r="F78" s="23"/>
      <c r="G78" s="23"/>
      <c r="H78" s="23"/>
      <c r="I78" s="23"/>
      <c r="J78" s="23"/>
      <c r="K78" s="43"/>
      <c r="L78" s="43"/>
      <c r="M78" s="44"/>
      <c r="N78" s="45"/>
      <c r="O78" s="46"/>
    </row>
    <row r="79" spans="1:15" s="47" customFormat="1" ht="16.5" x14ac:dyDescent="0.3">
      <c r="A79" s="20"/>
      <c r="B79" s="23"/>
      <c r="C79" s="23"/>
      <c r="D79" s="23"/>
      <c r="E79" s="23"/>
      <c r="F79" s="23"/>
      <c r="G79" s="23"/>
      <c r="H79" s="23"/>
      <c r="I79" s="23"/>
      <c r="J79" s="23"/>
      <c r="K79" s="43"/>
      <c r="L79" s="43"/>
      <c r="M79" s="44"/>
      <c r="N79" s="45"/>
      <c r="O79" s="46"/>
    </row>
    <row r="80" spans="1:15" s="47" customFormat="1" ht="16.5" x14ac:dyDescent="0.3">
      <c r="A80" s="37"/>
      <c r="B80" s="56" t="s">
        <v>2</v>
      </c>
      <c r="C80" s="57"/>
      <c r="D80" s="26" t="s">
        <v>260</v>
      </c>
      <c r="E80" s="57"/>
      <c r="F80" s="26" t="s">
        <v>4</v>
      </c>
      <c r="G80" s="56"/>
      <c r="H80" s="58" t="s">
        <v>5</v>
      </c>
      <c r="I80" s="59"/>
      <c r="J80" s="53"/>
      <c r="K80" s="43"/>
      <c r="L80" s="43"/>
      <c r="M80" s="44"/>
      <c r="N80" s="45"/>
      <c r="O80" s="46"/>
    </row>
    <row r="81" spans="1:15" s="47" customFormat="1" ht="16.5" x14ac:dyDescent="0.3">
      <c r="A81" s="37"/>
      <c r="B81" s="60">
        <v>3.89</v>
      </c>
      <c r="C81" s="60" t="s">
        <v>6</v>
      </c>
      <c r="D81" s="60">
        <v>2.29</v>
      </c>
      <c r="E81" s="60" t="s">
        <v>6</v>
      </c>
      <c r="F81" s="34">
        <v>1</v>
      </c>
      <c r="G81" s="61" t="s">
        <v>7</v>
      </c>
      <c r="H81" s="60">
        <f t="shared" ref="H81:H89" si="1">ROUND(B81*D81*F81,2)</f>
        <v>8.91</v>
      </c>
      <c r="I81" s="41" t="s">
        <v>8</v>
      </c>
      <c r="J81" s="36"/>
      <c r="K81" s="43"/>
      <c r="L81" s="43"/>
      <c r="M81" s="44"/>
      <c r="N81" s="45"/>
      <c r="O81" s="46"/>
    </row>
    <row r="82" spans="1:15" s="47" customFormat="1" ht="16.5" x14ac:dyDescent="0.3">
      <c r="A82" s="37"/>
      <c r="B82" s="38">
        <v>3.89</v>
      </c>
      <c r="C82" s="38" t="s">
        <v>6</v>
      </c>
      <c r="D82" s="60">
        <v>2.29</v>
      </c>
      <c r="E82" s="38" t="s">
        <v>6</v>
      </c>
      <c r="F82" s="34">
        <v>1</v>
      </c>
      <c r="G82" s="40" t="s">
        <v>7</v>
      </c>
      <c r="H82" s="38">
        <f t="shared" si="1"/>
        <v>8.91</v>
      </c>
      <c r="I82" s="41" t="s">
        <v>8</v>
      </c>
      <c r="J82" s="42"/>
      <c r="K82" s="43"/>
      <c r="L82" s="43"/>
      <c r="M82" s="44"/>
      <c r="N82" s="45"/>
      <c r="O82" s="46"/>
    </row>
    <row r="83" spans="1:15" s="47" customFormat="1" ht="16.5" x14ac:dyDescent="0.3">
      <c r="A83" s="37"/>
      <c r="B83" s="38">
        <v>2.02</v>
      </c>
      <c r="C83" s="38" t="s">
        <v>6</v>
      </c>
      <c r="D83" s="60">
        <v>7.93</v>
      </c>
      <c r="E83" s="38" t="s">
        <v>6</v>
      </c>
      <c r="F83" s="34">
        <v>1</v>
      </c>
      <c r="G83" s="40" t="s">
        <v>7</v>
      </c>
      <c r="H83" s="38">
        <f t="shared" si="1"/>
        <v>16.02</v>
      </c>
      <c r="I83" s="41" t="s">
        <v>8</v>
      </c>
      <c r="J83" s="42"/>
      <c r="K83" s="43"/>
      <c r="L83" s="43"/>
      <c r="M83" s="44"/>
      <c r="N83" s="45"/>
      <c r="O83" s="46"/>
    </row>
    <row r="84" spans="1:15" s="47" customFormat="1" ht="16.5" x14ac:dyDescent="0.3">
      <c r="A84" s="20"/>
      <c r="B84" s="38">
        <v>2.3199999999999998</v>
      </c>
      <c r="C84" s="38" t="s">
        <v>6</v>
      </c>
      <c r="D84" s="60">
        <v>3.89</v>
      </c>
      <c r="E84" s="38" t="s">
        <v>6</v>
      </c>
      <c r="F84" s="34">
        <v>1</v>
      </c>
      <c r="G84" s="40" t="s">
        <v>7</v>
      </c>
      <c r="H84" s="38">
        <f t="shared" si="1"/>
        <v>9.02</v>
      </c>
      <c r="I84" s="41" t="s">
        <v>8</v>
      </c>
      <c r="J84" s="43"/>
      <c r="K84" s="43"/>
      <c r="L84" s="43"/>
      <c r="M84" s="44"/>
      <c r="N84" s="45"/>
      <c r="O84" s="46"/>
    </row>
    <row r="85" spans="1:15" s="47" customFormat="1" ht="16.5" x14ac:dyDescent="0.3">
      <c r="A85" s="20"/>
      <c r="B85" s="38">
        <v>2.3199999999999998</v>
      </c>
      <c r="C85" s="38" t="s">
        <v>6</v>
      </c>
      <c r="D85" s="60">
        <v>3.89</v>
      </c>
      <c r="E85" s="38" t="s">
        <v>6</v>
      </c>
      <c r="F85" s="34">
        <v>1</v>
      </c>
      <c r="G85" s="40" t="s">
        <v>7</v>
      </c>
      <c r="H85" s="38">
        <f t="shared" si="1"/>
        <v>9.02</v>
      </c>
      <c r="I85" s="41" t="s">
        <v>8</v>
      </c>
      <c r="J85" s="43"/>
      <c r="K85" s="43"/>
      <c r="L85" s="43"/>
      <c r="M85" s="44"/>
      <c r="N85" s="45"/>
      <c r="O85" s="46"/>
    </row>
    <row r="86" spans="1:15" s="47" customFormat="1" ht="16.5" x14ac:dyDescent="0.3">
      <c r="A86" s="20"/>
      <c r="B86" s="38">
        <v>11.95</v>
      </c>
      <c r="C86" s="38" t="s">
        <v>6</v>
      </c>
      <c r="D86" s="60">
        <v>7.93</v>
      </c>
      <c r="E86" s="38" t="s">
        <v>6</v>
      </c>
      <c r="F86" s="34">
        <v>1</v>
      </c>
      <c r="G86" s="40" t="s">
        <v>7</v>
      </c>
      <c r="H86" s="38">
        <f t="shared" si="1"/>
        <v>94.76</v>
      </c>
      <c r="I86" s="41" t="s">
        <v>8</v>
      </c>
      <c r="J86" s="43"/>
      <c r="K86" s="43"/>
      <c r="L86" s="43"/>
      <c r="M86" s="44"/>
      <c r="N86" s="45"/>
      <c r="O86" s="46"/>
    </row>
    <row r="87" spans="1:15" s="47" customFormat="1" ht="16.5" x14ac:dyDescent="0.3">
      <c r="A87" s="20"/>
      <c r="B87" s="38">
        <v>8.44</v>
      </c>
      <c r="C87" s="38" t="s">
        <v>6</v>
      </c>
      <c r="D87" s="60">
        <v>2.4700000000000002</v>
      </c>
      <c r="E87" s="38" t="s">
        <v>6</v>
      </c>
      <c r="F87" s="34">
        <v>1</v>
      </c>
      <c r="G87" s="40" t="s">
        <v>7</v>
      </c>
      <c r="H87" s="38">
        <f t="shared" si="1"/>
        <v>20.85</v>
      </c>
      <c r="I87" s="41" t="s">
        <v>8</v>
      </c>
      <c r="J87" s="43"/>
      <c r="K87" s="43"/>
      <c r="L87" s="43"/>
      <c r="M87" s="44"/>
      <c r="N87" s="45"/>
      <c r="O87" s="46"/>
    </row>
    <row r="88" spans="1:15" s="47" customFormat="1" ht="16.5" x14ac:dyDescent="0.3">
      <c r="A88" s="20"/>
      <c r="B88" s="38">
        <v>10.71</v>
      </c>
      <c r="C88" s="38" t="s">
        <v>6</v>
      </c>
      <c r="D88" s="60">
        <v>2.4700000000000002</v>
      </c>
      <c r="E88" s="38" t="s">
        <v>6</v>
      </c>
      <c r="F88" s="34">
        <v>1</v>
      </c>
      <c r="G88" s="40" t="s">
        <v>7</v>
      </c>
      <c r="H88" s="38">
        <f t="shared" si="1"/>
        <v>26.45</v>
      </c>
      <c r="I88" s="41" t="s">
        <v>8</v>
      </c>
      <c r="J88" s="43"/>
      <c r="K88" s="43"/>
      <c r="L88" s="43"/>
      <c r="M88" s="44"/>
      <c r="N88" s="45"/>
      <c r="O88" s="46"/>
    </row>
    <row r="89" spans="1:15" s="47" customFormat="1" ht="16.5" x14ac:dyDescent="0.3">
      <c r="A89" s="20"/>
      <c r="B89" s="38">
        <v>7.36</v>
      </c>
      <c r="C89" s="38" t="s">
        <v>6</v>
      </c>
      <c r="D89" s="60">
        <v>2.4</v>
      </c>
      <c r="E89" s="38" t="s">
        <v>6</v>
      </c>
      <c r="F89" s="34">
        <v>1</v>
      </c>
      <c r="G89" s="40" t="s">
        <v>7</v>
      </c>
      <c r="H89" s="38">
        <f t="shared" si="1"/>
        <v>17.66</v>
      </c>
      <c r="I89" s="41" t="s">
        <v>8</v>
      </c>
      <c r="J89" s="43"/>
      <c r="K89" s="43"/>
      <c r="L89" s="43"/>
      <c r="M89" s="44"/>
      <c r="N89" s="45"/>
      <c r="O89" s="46"/>
    </row>
    <row r="90" spans="1:15" s="47" customFormat="1" ht="16.5" x14ac:dyDescent="0.3">
      <c r="A90" s="20"/>
      <c r="B90" s="38"/>
      <c r="C90" s="38"/>
      <c r="D90" s="38"/>
      <c r="E90" s="38"/>
      <c r="F90" s="39"/>
      <c r="G90" s="40" t="s">
        <v>12</v>
      </c>
      <c r="H90" s="62">
        <f>SUM(H81:H89)</f>
        <v>211.59999999999997</v>
      </c>
      <c r="I90" s="41" t="s">
        <v>8</v>
      </c>
      <c r="J90" s="43"/>
      <c r="K90" s="43"/>
      <c r="L90" s="43"/>
      <c r="M90" s="44"/>
      <c r="N90" s="45"/>
      <c r="O90" s="46"/>
    </row>
    <row r="91" spans="1:15" s="47" customFormat="1" ht="16.5" x14ac:dyDescent="0.3">
      <c r="A91" s="20"/>
      <c r="B91" s="38"/>
      <c r="C91" s="38"/>
      <c r="D91" s="38"/>
      <c r="E91" s="38"/>
      <c r="F91" s="39"/>
      <c r="G91" s="40"/>
      <c r="H91" s="586"/>
      <c r="I91" s="41"/>
      <c r="J91" s="43"/>
      <c r="K91" s="43"/>
      <c r="L91" s="43"/>
      <c r="M91" s="44"/>
      <c r="N91" s="45"/>
      <c r="O91" s="46"/>
    </row>
    <row r="92" spans="1:15" s="6" customFormat="1" ht="16.5" x14ac:dyDescent="0.3">
      <c r="A92" s="37"/>
      <c r="B92" s="57" t="s">
        <v>13</v>
      </c>
      <c r="C92" s="57"/>
      <c r="D92" s="56" t="s">
        <v>14</v>
      </c>
      <c r="E92" s="56"/>
      <c r="F92" s="63" t="s">
        <v>15</v>
      </c>
      <c r="G92" s="59"/>
      <c r="H92" s="53"/>
      <c r="I92" s="40"/>
      <c r="J92" s="43"/>
      <c r="K92" s="43"/>
      <c r="L92" s="43"/>
      <c r="M92" s="44"/>
      <c r="N92" s="67"/>
      <c r="O92" s="19"/>
    </row>
    <row r="93" spans="1:15" s="6" customFormat="1" ht="16.5" x14ac:dyDescent="0.3">
      <c r="A93" s="37"/>
      <c r="B93" s="60">
        <f>H90</f>
        <v>211.59999999999997</v>
      </c>
      <c r="C93" s="60" t="s">
        <v>6</v>
      </c>
      <c r="D93" s="60">
        <v>0.15</v>
      </c>
      <c r="E93" s="61" t="s">
        <v>7</v>
      </c>
      <c r="F93" s="64">
        <f>B93*D93</f>
        <v>31.739999999999995</v>
      </c>
      <c r="G93" s="41" t="s">
        <v>16</v>
      </c>
      <c r="H93" s="53"/>
      <c r="I93" s="40"/>
      <c r="J93" s="43"/>
      <c r="K93" s="43"/>
      <c r="L93" s="43"/>
      <c r="M93" s="44"/>
      <c r="N93" s="67"/>
      <c r="O93" s="19"/>
    </row>
    <row r="94" spans="1:15" s="6" customFormat="1" ht="16.5" x14ac:dyDescent="0.3">
      <c r="A94" s="37"/>
      <c r="B94" s="38"/>
      <c r="C94" s="38"/>
      <c r="D94" s="38"/>
      <c r="E94" s="40"/>
      <c r="F94" s="64">
        <f>SUM(F93:F93)</f>
        <v>31.739999999999995</v>
      </c>
      <c r="G94" s="41"/>
      <c r="H94" s="53"/>
      <c r="I94" s="40"/>
      <c r="J94" s="43"/>
      <c r="K94" s="43"/>
      <c r="L94" s="43"/>
      <c r="M94" s="44"/>
    </row>
    <row r="95" spans="1:15" s="47" customFormat="1" ht="16.5" x14ac:dyDescent="0.3">
      <c r="A95" s="20"/>
      <c r="B95" s="38"/>
      <c r="C95" s="38"/>
      <c r="D95" s="38"/>
      <c r="E95" s="38"/>
      <c r="F95" s="39"/>
      <c r="G95" s="40"/>
      <c r="H95" s="38"/>
      <c r="I95" s="41"/>
      <c r="J95" s="43"/>
      <c r="K95" s="43"/>
      <c r="L95" s="43"/>
      <c r="M95" s="44"/>
      <c r="N95" s="45"/>
      <c r="O95" s="46"/>
    </row>
    <row r="96" spans="1:15" s="47" customFormat="1" ht="16.5" x14ac:dyDescent="0.3">
      <c r="A96" s="20"/>
      <c r="B96" s="48" t="s">
        <v>9</v>
      </c>
      <c r="C96" s="49" t="s">
        <v>7</v>
      </c>
      <c r="D96" s="49">
        <f>F94</f>
        <v>31.739999999999995</v>
      </c>
      <c r="E96" s="50" t="s">
        <v>8</v>
      </c>
      <c r="F96" s="39"/>
      <c r="G96" s="40"/>
      <c r="H96" s="38"/>
      <c r="I96" s="41"/>
      <c r="J96" s="43"/>
      <c r="K96" s="43"/>
      <c r="L96" s="43"/>
      <c r="M96" s="44"/>
      <c r="N96" s="45"/>
      <c r="O96" s="46"/>
    </row>
    <row r="97" spans="1:15" s="47" customFormat="1" ht="16.5" x14ac:dyDescent="0.3">
      <c r="A97" s="20"/>
      <c r="B97" s="38"/>
      <c r="C97" s="38"/>
      <c r="D97" s="38"/>
      <c r="E97" s="38"/>
      <c r="F97" s="39"/>
      <c r="G97" s="40"/>
      <c r="H97" s="38"/>
      <c r="I97" s="41"/>
      <c r="J97" s="43"/>
      <c r="K97" s="43"/>
      <c r="L97" s="43"/>
      <c r="M97" s="44"/>
      <c r="N97" s="45"/>
      <c r="O97" s="46"/>
    </row>
    <row r="98" spans="1:15" s="47" customFormat="1" ht="16.5" x14ac:dyDescent="0.3">
      <c r="A98" s="20" t="s">
        <v>514</v>
      </c>
      <c r="B98" s="55" t="s">
        <v>598</v>
      </c>
      <c r="C98" s="55"/>
      <c r="D98" s="55"/>
      <c r="E98" s="55"/>
      <c r="F98" s="55"/>
      <c r="G98" s="55"/>
      <c r="H98" s="55"/>
      <c r="I98" s="55"/>
      <c r="J98" s="55"/>
      <c r="K98" s="43"/>
      <c r="L98" s="43"/>
      <c r="M98" s="44"/>
      <c r="N98" s="45"/>
      <c r="O98" s="46"/>
    </row>
    <row r="99" spans="1:15" s="47" customFormat="1" ht="16.5" x14ac:dyDescent="0.3">
      <c r="A99" s="37"/>
      <c r="B99" s="52"/>
      <c r="C99" s="53"/>
      <c r="D99" s="53"/>
      <c r="E99" s="40"/>
      <c r="F99" s="41"/>
      <c r="G99" s="41"/>
      <c r="H99" s="53"/>
      <c r="I99" s="40"/>
      <c r="J99" s="43"/>
      <c r="K99" s="43"/>
      <c r="L99" s="43"/>
      <c r="M99" s="44"/>
      <c r="N99" s="45"/>
      <c r="O99" s="46"/>
    </row>
    <row r="100" spans="1:15" s="47" customFormat="1" ht="16.5" x14ac:dyDescent="0.3">
      <c r="A100" s="20"/>
      <c r="B100" s="24" t="s">
        <v>10</v>
      </c>
      <c r="C100" s="23"/>
      <c r="D100" s="23"/>
      <c r="E100" s="23"/>
      <c r="F100" s="23"/>
      <c r="G100" s="23"/>
      <c r="H100" s="23"/>
      <c r="I100" s="23"/>
      <c r="J100" s="23"/>
      <c r="K100" s="43"/>
      <c r="L100" s="43"/>
      <c r="M100" s="44"/>
      <c r="N100" s="45"/>
      <c r="O100" s="46"/>
    </row>
    <row r="101" spans="1:15" s="47" customFormat="1" ht="16.5" x14ac:dyDescent="0.3">
      <c r="A101" s="20"/>
      <c r="B101" s="23"/>
      <c r="C101" s="23"/>
      <c r="D101" s="23"/>
      <c r="E101" s="23"/>
      <c r="F101" s="23"/>
      <c r="G101" s="23"/>
      <c r="H101" s="23"/>
      <c r="I101" s="23"/>
      <c r="J101" s="23"/>
      <c r="K101" s="43"/>
      <c r="L101" s="43"/>
      <c r="M101" s="44"/>
      <c r="N101" s="45"/>
      <c r="O101" s="46"/>
    </row>
    <row r="102" spans="1:15" s="47" customFormat="1" ht="16.5" x14ac:dyDescent="0.3">
      <c r="A102" s="20"/>
      <c r="B102" s="56" t="s">
        <v>2</v>
      </c>
      <c r="C102" s="57"/>
      <c r="D102" s="26" t="s">
        <v>261</v>
      </c>
      <c r="E102" s="57"/>
      <c r="F102" s="26" t="s">
        <v>4</v>
      </c>
      <c r="G102" s="56"/>
      <c r="H102" s="58" t="s">
        <v>5</v>
      </c>
      <c r="I102" s="59"/>
      <c r="J102" s="43"/>
      <c r="K102" s="43"/>
      <c r="L102" s="43"/>
      <c r="M102" s="44"/>
      <c r="N102" s="45"/>
      <c r="O102" s="46"/>
    </row>
    <row r="103" spans="1:15" s="47" customFormat="1" ht="16.5" x14ac:dyDescent="0.3">
      <c r="A103" s="20"/>
      <c r="B103" s="60">
        <v>11.95</v>
      </c>
      <c r="C103" s="60" t="s">
        <v>6</v>
      </c>
      <c r="D103" s="60">
        <v>1.5</v>
      </c>
      <c r="E103" s="60" t="s">
        <v>6</v>
      </c>
      <c r="F103" s="34">
        <v>1</v>
      </c>
      <c r="G103" s="61" t="s">
        <v>7</v>
      </c>
      <c r="H103" s="60">
        <f t="shared" ref="H103:H112" si="2">ROUND(B103*D103*F103,2)</f>
        <v>17.93</v>
      </c>
      <c r="I103" s="41" t="s">
        <v>8</v>
      </c>
      <c r="J103" s="43" t="s">
        <v>263</v>
      </c>
      <c r="K103" s="43"/>
      <c r="L103" s="43"/>
      <c r="M103" s="44"/>
      <c r="N103" s="45"/>
      <c r="O103" s="46"/>
    </row>
    <row r="104" spans="1:15" s="47" customFormat="1" ht="16.5" x14ac:dyDescent="0.3">
      <c r="A104" s="20"/>
      <c r="B104" s="38">
        <v>10.95</v>
      </c>
      <c r="C104" s="38" t="s">
        <v>6</v>
      </c>
      <c r="D104" s="60">
        <v>1.5</v>
      </c>
      <c r="E104" s="38" t="s">
        <v>6</v>
      </c>
      <c r="F104" s="34">
        <v>1</v>
      </c>
      <c r="G104" s="40" t="s">
        <v>7</v>
      </c>
      <c r="H104" s="38">
        <f t="shared" si="2"/>
        <v>16.43</v>
      </c>
      <c r="I104" s="41" t="s">
        <v>8</v>
      </c>
      <c r="J104" s="43" t="s">
        <v>263</v>
      </c>
      <c r="K104" s="43"/>
      <c r="L104" s="43"/>
      <c r="M104" s="44"/>
      <c r="N104" s="45"/>
      <c r="O104" s="46"/>
    </row>
    <row r="105" spans="1:15" s="47" customFormat="1" ht="16.5" x14ac:dyDescent="0.3">
      <c r="A105" s="20"/>
      <c r="B105" s="38">
        <v>7.03</v>
      </c>
      <c r="C105" s="38" t="s">
        <v>6</v>
      </c>
      <c r="D105" s="60">
        <v>1.5</v>
      </c>
      <c r="E105" s="38" t="s">
        <v>6</v>
      </c>
      <c r="F105" s="34">
        <v>1</v>
      </c>
      <c r="G105" s="40" t="s">
        <v>7</v>
      </c>
      <c r="H105" s="38">
        <f t="shared" si="2"/>
        <v>10.55</v>
      </c>
      <c r="I105" s="41" t="s">
        <v>8</v>
      </c>
      <c r="J105" s="43" t="s">
        <v>263</v>
      </c>
      <c r="K105" s="43"/>
      <c r="L105" s="43"/>
      <c r="M105" s="44"/>
      <c r="N105" s="45"/>
      <c r="O105" s="46"/>
    </row>
    <row r="106" spans="1:15" s="47" customFormat="1" ht="17.25" customHeight="1" x14ac:dyDescent="0.3">
      <c r="A106" s="20"/>
      <c r="B106" s="38">
        <v>3.28</v>
      </c>
      <c r="C106" s="38" t="s">
        <v>6</v>
      </c>
      <c r="D106" s="60">
        <v>1.5</v>
      </c>
      <c r="E106" s="38" t="s">
        <v>6</v>
      </c>
      <c r="F106" s="34">
        <v>1</v>
      </c>
      <c r="G106" s="40" t="s">
        <v>7</v>
      </c>
      <c r="H106" s="38">
        <f t="shared" si="2"/>
        <v>4.92</v>
      </c>
      <c r="I106" s="41" t="s">
        <v>8</v>
      </c>
      <c r="J106" s="43" t="s">
        <v>263</v>
      </c>
      <c r="K106" s="43"/>
      <c r="L106" s="43"/>
      <c r="M106" s="44"/>
      <c r="N106" s="45"/>
      <c r="O106" s="46"/>
    </row>
    <row r="107" spans="1:15" s="47" customFormat="1" ht="17.25" customHeight="1" x14ac:dyDescent="0.3">
      <c r="A107" s="20"/>
      <c r="B107" s="38">
        <v>3.05</v>
      </c>
      <c r="C107" s="38" t="s">
        <v>6</v>
      </c>
      <c r="D107" s="60">
        <v>1.5</v>
      </c>
      <c r="E107" s="38" t="s">
        <v>6</v>
      </c>
      <c r="F107" s="34">
        <v>1</v>
      </c>
      <c r="G107" s="40" t="s">
        <v>7</v>
      </c>
      <c r="H107" s="38">
        <f t="shared" si="2"/>
        <v>4.58</v>
      </c>
      <c r="I107" s="41" t="s">
        <v>8</v>
      </c>
      <c r="J107" s="43" t="s">
        <v>263</v>
      </c>
      <c r="K107" s="43"/>
      <c r="L107" s="43"/>
      <c r="M107" s="44"/>
      <c r="N107" s="45"/>
      <c r="O107" s="46"/>
    </row>
    <row r="108" spans="1:15" s="47" customFormat="1" ht="17.25" customHeight="1" x14ac:dyDescent="0.3">
      <c r="A108" s="20"/>
      <c r="B108" s="38">
        <v>8.2200000000000006</v>
      </c>
      <c r="C108" s="38" t="s">
        <v>6</v>
      </c>
      <c r="D108" s="60">
        <v>1.5</v>
      </c>
      <c r="E108" s="38" t="s">
        <v>6</v>
      </c>
      <c r="F108" s="34">
        <v>1</v>
      </c>
      <c r="G108" s="40" t="s">
        <v>7</v>
      </c>
      <c r="H108" s="38">
        <f t="shared" si="2"/>
        <v>12.33</v>
      </c>
      <c r="I108" s="41" t="s">
        <v>8</v>
      </c>
      <c r="J108" s="43" t="s">
        <v>262</v>
      </c>
      <c r="K108" s="43"/>
      <c r="L108" s="43"/>
      <c r="M108" s="44"/>
      <c r="N108" s="45"/>
      <c r="O108" s="46"/>
    </row>
    <row r="109" spans="1:15" s="47" customFormat="1" ht="17.25" customHeight="1" x14ac:dyDescent="0.3">
      <c r="A109" s="20"/>
      <c r="B109" s="38">
        <v>10.71</v>
      </c>
      <c r="C109" s="38" t="s">
        <v>6</v>
      </c>
      <c r="D109" s="60">
        <v>1.5</v>
      </c>
      <c r="E109" s="38" t="s">
        <v>6</v>
      </c>
      <c r="F109" s="34">
        <v>1</v>
      </c>
      <c r="G109" s="40" t="s">
        <v>7</v>
      </c>
      <c r="H109" s="38">
        <f t="shared" si="2"/>
        <v>16.07</v>
      </c>
      <c r="I109" s="41" t="s">
        <v>8</v>
      </c>
      <c r="J109" s="43" t="s">
        <v>262</v>
      </c>
      <c r="K109" s="43"/>
      <c r="L109" s="43"/>
      <c r="M109" s="44"/>
      <c r="N109" s="45"/>
      <c r="O109" s="46"/>
    </row>
    <row r="110" spans="1:15" s="47" customFormat="1" ht="16.5" x14ac:dyDescent="0.3">
      <c r="A110" s="20"/>
      <c r="B110" s="38">
        <v>2.81</v>
      </c>
      <c r="C110" s="38" t="s">
        <v>6</v>
      </c>
      <c r="D110" s="60">
        <v>0.8</v>
      </c>
      <c r="E110" s="38" t="s">
        <v>6</v>
      </c>
      <c r="F110" s="34">
        <v>1</v>
      </c>
      <c r="G110" s="40" t="s">
        <v>7</v>
      </c>
      <c r="H110" s="38">
        <f t="shared" si="2"/>
        <v>2.25</v>
      </c>
      <c r="I110" s="41" t="s">
        <v>8</v>
      </c>
      <c r="J110" s="43" t="s">
        <v>262</v>
      </c>
      <c r="K110" s="43"/>
      <c r="L110" s="43"/>
      <c r="M110" s="44"/>
      <c r="N110" s="45"/>
      <c r="O110" s="46"/>
    </row>
    <row r="111" spans="1:15" s="47" customFormat="1" ht="16.5" x14ac:dyDescent="0.3">
      <c r="A111" s="20"/>
      <c r="B111" s="38">
        <v>5.2</v>
      </c>
      <c r="C111" s="38" t="s">
        <v>6</v>
      </c>
      <c r="D111" s="60">
        <v>0.8</v>
      </c>
      <c r="E111" s="38" t="s">
        <v>6</v>
      </c>
      <c r="F111" s="34">
        <v>1</v>
      </c>
      <c r="G111" s="40" t="s">
        <v>7</v>
      </c>
      <c r="H111" s="38">
        <f t="shared" si="2"/>
        <v>4.16</v>
      </c>
      <c r="I111" s="41" t="s">
        <v>8</v>
      </c>
      <c r="J111" s="43" t="s">
        <v>262</v>
      </c>
      <c r="K111" s="43"/>
      <c r="L111" s="43"/>
      <c r="M111" s="44"/>
      <c r="N111" s="45"/>
      <c r="O111" s="46"/>
    </row>
    <row r="112" spans="1:15" s="47" customFormat="1" ht="16.5" x14ac:dyDescent="0.3">
      <c r="A112" s="20"/>
      <c r="B112" s="38">
        <v>13.18</v>
      </c>
      <c r="C112" s="38" t="s">
        <v>6</v>
      </c>
      <c r="D112" s="60">
        <v>0.8</v>
      </c>
      <c r="E112" s="38" t="s">
        <v>6</v>
      </c>
      <c r="F112" s="34">
        <v>1</v>
      </c>
      <c r="G112" s="40" t="s">
        <v>7</v>
      </c>
      <c r="H112" s="38">
        <f t="shared" si="2"/>
        <v>10.54</v>
      </c>
      <c r="I112" s="41" t="s">
        <v>8</v>
      </c>
      <c r="J112" s="43" t="s">
        <v>262</v>
      </c>
      <c r="K112" s="43"/>
      <c r="L112" s="43"/>
      <c r="M112" s="44"/>
      <c r="N112" s="45"/>
      <c r="O112" s="46"/>
    </row>
    <row r="113" spans="1:15" s="47" customFormat="1" ht="16.5" x14ac:dyDescent="0.3">
      <c r="A113" s="20"/>
      <c r="B113" s="38"/>
      <c r="C113" s="38"/>
      <c r="D113" s="38"/>
      <c r="E113" s="38"/>
      <c r="F113" s="39"/>
      <c r="G113" s="40" t="s">
        <v>12</v>
      </c>
      <c r="H113" s="62">
        <f>SUM(H103:H112)</f>
        <v>99.759999999999991</v>
      </c>
      <c r="I113" s="41" t="s">
        <v>8</v>
      </c>
      <c r="J113" s="43"/>
      <c r="K113" s="43"/>
      <c r="L113" s="43"/>
      <c r="M113" s="44"/>
      <c r="N113" s="45"/>
      <c r="O113" s="46"/>
    </row>
    <row r="114" spans="1:15" s="47" customFormat="1" ht="16.5" x14ac:dyDescent="0.3">
      <c r="A114" s="20"/>
      <c r="B114" s="38"/>
      <c r="C114" s="38"/>
      <c r="D114" s="38"/>
      <c r="E114" s="38"/>
      <c r="F114" s="39"/>
      <c r="G114" s="40"/>
      <c r="H114" s="38"/>
      <c r="I114" s="41"/>
      <c r="J114" s="43"/>
      <c r="K114" s="43"/>
      <c r="L114" s="43"/>
      <c r="M114" s="44"/>
      <c r="N114" s="45"/>
      <c r="O114" s="46"/>
    </row>
    <row r="115" spans="1:15" s="47" customFormat="1" ht="16.5" x14ac:dyDescent="0.3">
      <c r="A115" s="20"/>
      <c r="B115" s="48" t="s">
        <v>9</v>
      </c>
      <c r="C115" s="49" t="s">
        <v>7</v>
      </c>
      <c r="D115" s="49">
        <f>H113</f>
        <v>99.759999999999991</v>
      </c>
      <c r="E115" s="50" t="s">
        <v>8</v>
      </c>
      <c r="F115" s="39"/>
      <c r="G115" s="40"/>
      <c r="H115" s="38"/>
      <c r="I115" s="41"/>
      <c r="J115" s="43"/>
      <c r="K115" s="43"/>
      <c r="L115" s="43"/>
      <c r="M115" s="44"/>
      <c r="N115" s="45"/>
      <c r="O115" s="46"/>
    </row>
    <row r="116" spans="1:15" s="47" customFormat="1" ht="16.5" x14ac:dyDescent="0.3">
      <c r="A116" s="20"/>
      <c r="B116" s="38"/>
      <c r="C116" s="38"/>
      <c r="D116" s="38"/>
      <c r="E116" s="38"/>
      <c r="F116" s="39"/>
      <c r="G116" s="40"/>
      <c r="H116" s="38"/>
      <c r="I116" s="41"/>
      <c r="J116" s="43"/>
      <c r="K116" s="43"/>
      <c r="L116" s="43"/>
      <c r="M116" s="44"/>
      <c r="N116" s="45"/>
      <c r="O116" s="46"/>
    </row>
    <row r="117" spans="1:15" s="47" customFormat="1" ht="16.5" x14ac:dyDescent="0.3">
      <c r="A117" s="20" t="s">
        <v>515</v>
      </c>
      <c r="B117" s="55" t="s">
        <v>264</v>
      </c>
      <c r="C117" s="55"/>
      <c r="D117" s="55"/>
      <c r="E117" s="55"/>
      <c r="F117" s="55"/>
      <c r="G117" s="55"/>
      <c r="H117" s="55"/>
      <c r="I117" s="55"/>
      <c r="J117" s="55"/>
      <c r="K117" s="43"/>
      <c r="L117" s="43"/>
      <c r="M117" s="44"/>
      <c r="N117" s="45"/>
      <c r="O117" s="46"/>
    </row>
    <row r="118" spans="1:15" s="47" customFormat="1" ht="16.5" x14ac:dyDescent="0.3">
      <c r="A118" s="37"/>
      <c r="B118" s="52"/>
      <c r="C118" s="53"/>
      <c r="D118" s="53"/>
      <c r="E118" s="40"/>
      <c r="F118" s="41"/>
      <c r="G118" s="41"/>
      <c r="H118" s="53"/>
      <c r="I118" s="40"/>
      <c r="J118" s="43"/>
      <c r="K118" s="43"/>
      <c r="L118" s="43"/>
      <c r="M118" s="44"/>
      <c r="N118" s="45"/>
      <c r="O118" s="46"/>
    </row>
    <row r="119" spans="1:15" s="47" customFormat="1" ht="16.5" x14ac:dyDescent="0.3">
      <c r="A119" s="20"/>
      <c r="B119" s="24" t="s">
        <v>10</v>
      </c>
      <c r="C119" s="23"/>
      <c r="D119" s="23"/>
      <c r="E119" s="23"/>
      <c r="F119" s="23"/>
      <c r="G119" s="23"/>
      <c r="H119" s="23"/>
      <c r="I119" s="23"/>
      <c r="J119" s="23"/>
      <c r="K119" s="43"/>
      <c r="L119" s="43"/>
      <c r="M119" s="44"/>
      <c r="N119" s="45"/>
      <c r="O119" s="46"/>
    </row>
    <row r="120" spans="1:15" s="47" customFormat="1" ht="16.5" x14ac:dyDescent="0.3">
      <c r="A120" s="20"/>
      <c r="B120" s="23"/>
      <c r="C120" s="23"/>
      <c r="D120" s="23"/>
      <c r="E120" s="23"/>
      <c r="F120" s="23"/>
      <c r="G120" s="23"/>
      <c r="H120" s="23"/>
      <c r="I120" s="23"/>
      <c r="J120" s="23"/>
      <c r="K120" s="43"/>
      <c r="L120" s="43"/>
      <c r="M120" s="44"/>
      <c r="N120" s="45"/>
      <c r="O120" s="46"/>
    </row>
    <row r="121" spans="1:15" s="47" customFormat="1" ht="16.5" x14ac:dyDescent="0.3">
      <c r="A121" s="20"/>
      <c r="B121" s="56" t="s">
        <v>2</v>
      </c>
      <c r="C121" s="57"/>
      <c r="D121" s="26" t="s">
        <v>261</v>
      </c>
      <c r="E121" s="57"/>
      <c r="F121" s="26" t="s">
        <v>4</v>
      </c>
      <c r="G121" s="56"/>
      <c r="H121" s="58" t="s">
        <v>5</v>
      </c>
      <c r="I121" s="59"/>
      <c r="J121" s="43"/>
      <c r="K121" s="43"/>
      <c r="L121" s="43"/>
      <c r="M121" s="44"/>
      <c r="N121" s="45"/>
      <c r="O121" s="46"/>
    </row>
    <row r="122" spans="1:15" s="47" customFormat="1" ht="16.5" x14ac:dyDescent="0.3">
      <c r="A122" s="20"/>
      <c r="B122" s="60">
        <v>0.8</v>
      </c>
      <c r="C122" s="60" t="s">
        <v>6</v>
      </c>
      <c r="D122" s="60">
        <v>2.1</v>
      </c>
      <c r="E122" s="60" t="s">
        <v>6</v>
      </c>
      <c r="F122" s="34">
        <v>4</v>
      </c>
      <c r="G122" s="61" t="s">
        <v>7</v>
      </c>
      <c r="H122" s="60">
        <f>ROUND(B122*D122*F122,2)</f>
        <v>6.72</v>
      </c>
      <c r="I122" s="41" t="s">
        <v>8</v>
      </c>
      <c r="J122" s="43"/>
      <c r="K122" s="43"/>
      <c r="L122" s="43"/>
      <c r="M122" s="44"/>
      <c r="N122" s="45"/>
      <c r="O122" s="46"/>
    </row>
    <row r="123" spans="1:15" s="47" customFormat="1" ht="16.5" x14ac:dyDescent="0.3">
      <c r="A123" s="20"/>
      <c r="B123" s="38">
        <v>1</v>
      </c>
      <c r="C123" s="38" t="s">
        <v>6</v>
      </c>
      <c r="D123" s="60">
        <v>2.1</v>
      </c>
      <c r="E123" s="38" t="s">
        <v>6</v>
      </c>
      <c r="F123" s="34">
        <v>1</v>
      </c>
      <c r="G123" s="40" t="s">
        <v>7</v>
      </c>
      <c r="H123" s="38">
        <f>ROUND(B123*D123*F123,2)</f>
        <v>2.1</v>
      </c>
      <c r="I123" s="41" t="s">
        <v>8</v>
      </c>
      <c r="J123" s="43"/>
      <c r="K123" s="43"/>
      <c r="L123" s="43"/>
      <c r="M123" s="44"/>
      <c r="N123" s="45"/>
      <c r="O123" s="46"/>
    </row>
    <row r="124" spans="1:15" s="47" customFormat="1" ht="16.5" x14ac:dyDescent="0.3">
      <c r="A124" s="20"/>
      <c r="B124" s="38"/>
      <c r="C124" s="38"/>
      <c r="D124" s="38"/>
      <c r="E124" s="38"/>
      <c r="F124" s="39"/>
      <c r="G124" s="40" t="s">
        <v>12</v>
      </c>
      <c r="H124" s="62">
        <f>SUM(H122:H123)</f>
        <v>8.82</v>
      </c>
      <c r="I124" s="41" t="s">
        <v>8</v>
      </c>
      <c r="J124" s="43"/>
      <c r="K124" s="43"/>
      <c r="L124" s="43"/>
      <c r="M124" s="44"/>
      <c r="N124" s="45"/>
      <c r="O124" s="46"/>
    </row>
    <row r="125" spans="1:15" s="47" customFormat="1" ht="16.5" x14ac:dyDescent="0.3">
      <c r="A125" s="20"/>
      <c r="B125" s="48" t="s">
        <v>9</v>
      </c>
      <c r="C125" s="49" t="s">
        <v>7</v>
      </c>
      <c r="D125" s="49">
        <f>H124</f>
        <v>8.82</v>
      </c>
      <c r="E125" s="50" t="s">
        <v>8</v>
      </c>
      <c r="F125" s="39"/>
      <c r="G125" s="40"/>
      <c r="H125" s="38"/>
      <c r="I125" s="41"/>
      <c r="J125" s="43"/>
      <c r="K125" s="43"/>
      <c r="L125" s="43"/>
      <c r="M125" s="44"/>
      <c r="N125" s="45"/>
      <c r="O125" s="46"/>
    </row>
    <row r="126" spans="1:15" s="47" customFormat="1" ht="16.5" x14ac:dyDescent="0.3">
      <c r="A126" s="20"/>
      <c r="B126" s="65"/>
      <c r="C126" s="29"/>
      <c r="D126" s="29"/>
      <c r="E126" s="51"/>
      <c r="F126" s="22"/>
      <c r="G126" s="22"/>
      <c r="H126" s="29"/>
      <c r="I126" s="40"/>
      <c r="J126" s="43"/>
      <c r="K126" s="43"/>
      <c r="L126" s="43"/>
      <c r="M126" s="44"/>
      <c r="N126" s="45"/>
      <c r="O126" s="46"/>
    </row>
    <row r="127" spans="1:15" s="47" customFormat="1" ht="16.5" x14ac:dyDescent="0.3">
      <c r="A127" s="20" t="s">
        <v>516</v>
      </c>
      <c r="B127" s="55" t="s">
        <v>265</v>
      </c>
      <c r="C127" s="55"/>
      <c r="D127" s="55"/>
      <c r="E127" s="55"/>
      <c r="F127" s="55"/>
      <c r="G127" s="55"/>
      <c r="H127" s="55"/>
      <c r="I127" s="55"/>
      <c r="J127" s="55"/>
      <c r="K127" s="43"/>
      <c r="L127" s="43"/>
      <c r="M127" s="44"/>
      <c r="N127" s="45"/>
      <c r="O127" s="46"/>
    </row>
    <row r="128" spans="1:15" s="47" customFormat="1" ht="16.5" x14ac:dyDescent="0.3">
      <c r="A128" s="37"/>
      <c r="B128" s="52"/>
      <c r="C128" s="53"/>
      <c r="D128" s="53"/>
      <c r="E128" s="40"/>
      <c r="F128" s="41"/>
      <c r="G128" s="41"/>
      <c r="H128" s="53"/>
      <c r="I128" s="40"/>
      <c r="J128" s="43"/>
      <c r="K128" s="43"/>
      <c r="L128" s="43"/>
      <c r="M128" s="44"/>
      <c r="N128" s="45"/>
      <c r="O128" s="46"/>
    </row>
    <row r="129" spans="1:15" s="47" customFormat="1" ht="16.5" x14ac:dyDescent="0.3">
      <c r="A129" s="20"/>
      <c r="B129" s="24" t="s">
        <v>10</v>
      </c>
      <c r="C129" s="23"/>
      <c r="D129" s="23"/>
      <c r="E129" s="23"/>
      <c r="F129" s="23"/>
      <c r="G129" s="23"/>
      <c r="H129" s="23"/>
      <c r="I129" s="23"/>
      <c r="J129" s="23"/>
      <c r="K129" s="43"/>
      <c r="L129" s="43"/>
      <c r="M129" s="44"/>
      <c r="N129" s="45"/>
      <c r="O129" s="46"/>
    </row>
    <row r="130" spans="1:15" s="47" customFormat="1" ht="16.5" x14ac:dyDescent="0.3">
      <c r="A130" s="20"/>
      <c r="B130" s="23"/>
      <c r="C130" s="23"/>
      <c r="D130" s="23"/>
      <c r="E130" s="23"/>
      <c r="F130" s="23"/>
      <c r="G130" s="23"/>
      <c r="H130" s="23"/>
      <c r="I130" s="23"/>
      <c r="J130" s="23"/>
      <c r="K130" s="43"/>
      <c r="L130" s="43"/>
      <c r="M130" s="44"/>
      <c r="N130" s="45"/>
      <c r="O130" s="46"/>
    </row>
    <row r="131" spans="1:15" s="47" customFormat="1" ht="16.5" x14ac:dyDescent="0.3">
      <c r="A131" s="20"/>
      <c r="B131" s="56" t="s">
        <v>2</v>
      </c>
      <c r="C131" s="57"/>
      <c r="D131" s="26" t="s">
        <v>261</v>
      </c>
      <c r="E131" s="57"/>
      <c r="F131" s="26" t="s">
        <v>4</v>
      </c>
      <c r="G131" s="56"/>
      <c r="H131" s="58" t="s">
        <v>5</v>
      </c>
      <c r="I131" s="59"/>
      <c r="J131" s="43"/>
      <c r="K131" s="43"/>
      <c r="L131" s="43"/>
      <c r="M131" s="44"/>
      <c r="N131" s="45"/>
      <c r="O131" s="46"/>
    </row>
    <row r="132" spans="1:15" s="47" customFormat="1" ht="16.5" x14ac:dyDescent="0.3">
      <c r="A132" s="20"/>
      <c r="B132" s="60">
        <v>1.65</v>
      </c>
      <c r="C132" s="60" t="s">
        <v>6</v>
      </c>
      <c r="D132" s="60">
        <v>0.7</v>
      </c>
      <c r="E132" s="60" t="s">
        <v>6</v>
      </c>
      <c r="F132" s="34">
        <v>4</v>
      </c>
      <c r="G132" s="61" t="s">
        <v>7</v>
      </c>
      <c r="H132" s="60">
        <f>ROUND(B132*D132*F132,2)</f>
        <v>4.62</v>
      </c>
      <c r="I132" s="41" t="s">
        <v>8</v>
      </c>
      <c r="J132" s="43"/>
      <c r="K132" s="43"/>
      <c r="L132" s="43"/>
      <c r="M132" s="44"/>
      <c r="N132" s="45"/>
      <c r="O132" s="46"/>
    </row>
    <row r="133" spans="1:15" s="47" customFormat="1" ht="16.5" x14ac:dyDescent="0.3">
      <c r="A133" s="20"/>
      <c r="B133" s="38">
        <v>1.6</v>
      </c>
      <c r="C133" s="38" t="s">
        <v>6</v>
      </c>
      <c r="D133" s="60">
        <v>0.7</v>
      </c>
      <c r="E133" s="38" t="s">
        <v>6</v>
      </c>
      <c r="F133" s="34">
        <v>3</v>
      </c>
      <c r="G133" s="40" t="s">
        <v>7</v>
      </c>
      <c r="H133" s="38">
        <f>ROUND(B133*D133*F133,2)</f>
        <v>3.36</v>
      </c>
      <c r="I133" s="41" t="s">
        <v>8</v>
      </c>
      <c r="J133" s="43"/>
      <c r="K133" s="43"/>
      <c r="L133" s="43"/>
      <c r="M133" s="44"/>
      <c r="N133" s="45"/>
      <c r="O133" s="46"/>
    </row>
    <row r="134" spans="1:15" s="47" customFormat="1" ht="16.5" x14ac:dyDescent="0.3">
      <c r="A134" s="20"/>
      <c r="B134" s="38">
        <v>2</v>
      </c>
      <c r="C134" s="38" t="s">
        <v>6</v>
      </c>
      <c r="D134" s="60">
        <v>0.9</v>
      </c>
      <c r="E134" s="38" t="s">
        <v>6</v>
      </c>
      <c r="F134" s="34">
        <v>10</v>
      </c>
      <c r="G134" s="40" t="s">
        <v>7</v>
      </c>
      <c r="H134" s="38">
        <f>ROUND(B134*D134*F134,2)</f>
        <v>18</v>
      </c>
      <c r="I134" s="41" t="s">
        <v>8</v>
      </c>
      <c r="J134" s="43"/>
      <c r="K134" s="43"/>
      <c r="L134" s="43"/>
      <c r="M134" s="44"/>
      <c r="N134" s="45"/>
      <c r="O134" s="46"/>
    </row>
    <row r="135" spans="1:15" s="47" customFormat="1" ht="16.5" x14ac:dyDescent="0.3">
      <c r="A135" s="20"/>
      <c r="B135" s="38"/>
      <c r="C135" s="38"/>
      <c r="D135" s="38"/>
      <c r="E135" s="38"/>
      <c r="F135" s="39"/>
      <c r="G135" s="40" t="s">
        <v>12</v>
      </c>
      <c r="H135" s="62">
        <f>SUM(H132:H134)</f>
        <v>25.98</v>
      </c>
      <c r="I135" s="41" t="s">
        <v>8</v>
      </c>
      <c r="J135" s="43"/>
      <c r="K135" s="43"/>
      <c r="L135" s="43"/>
      <c r="M135" s="44"/>
      <c r="N135" s="45"/>
      <c r="O135" s="46"/>
    </row>
    <row r="136" spans="1:15" s="47" customFormat="1" ht="16.5" x14ac:dyDescent="0.3">
      <c r="A136" s="20"/>
      <c r="B136" s="48" t="s">
        <v>9</v>
      </c>
      <c r="C136" s="49" t="s">
        <v>7</v>
      </c>
      <c r="D136" s="49">
        <f>H135</f>
        <v>25.98</v>
      </c>
      <c r="E136" s="50" t="s">
        <v>8</v>
      </c>
      <c r="F136" s="39"/>
      <c r="G136" s="40"/>
      <c r="H136" s="38"/>
      <c r="I136" s="41"/>
      <c r="J136" s="43"/>
      <c r="K136" s="43"/>
      <c r="L136" s="43"/>
      <c r="M136" s="44"/>
      <c r="N136" s="45"/>
      <c r="O136" s="46"/>
    </row>
    <row r="137" spans="1:15" s="47" customFormat="1" ht="16.5" x14ac:dyDescent="0.3">
      <c r="A137" s="20"/>
      <c r="B137" s="65"/>
      <c r="C137" s="29"/>
      <c r="D137" s="29"/>
      <c r="E137" s="51"/>
      <c r="F137" s="22"/>
      <c r="G137" s="22"/>
      <c r="H137" s="29"/>
      <c r="I137" s="40"/>
      <c r="J137" s="43"/>
      <c r="K137" s="43"/>
      <c r="L137" s="43"/>
      <c r="M137" s="44"/>
      <c r="N137" s="45"/>
      <c r="O137" s="46"/>
    </row>
    <row r="138" spans="1:15" s="47" customFormat="1" ht="16.5" x14ac:dyDescent="0.3">
      <c r="A138" s="20" t="s">
        <v>517</v>
      </c>
      <c r="B138" s="55" t="s">
        <v>266</v>
      </c>
      <c r="C138" s="55"/>
      <c r="D138" s="55"/>
      <c r="E138" s="55"/>
      <c r="F138" s="55"/>
      <c r="G138" s="55"/>
      <c r="H138" s="55"/>
      <c r="I138" s="55"/>
      <c r="J138" s="55"/>
      <c r="K138" s="43"/>
      <c r="L138" s="43"/>
      <c r="M138" s="44"/>
      <c r="N138" s="45"/>
      <c r="O138" s="46"/>
    </row>
    <row r="139" spans="1:15" s="47" customFormat="1" ht="16.5" x14ac:dyDescent="0.3">
      <c r="A139" s="37"/>
      <c r="B139" s="52"/>
      <c r="C139" s="53"/>
      <c r="D139" s="53"/>
      <c r="E139" s="40"/>
      <c r="F139" s="41"/>
      <c r="G139" s="41"/>
      <c r="H139" s="53"/>
      <c r="I139" s="40"/>
      <c r="J139" s="43"/>
      <c r="K139" s="43"/>
      <c r="L139" s="43"/>
      <c r="M139" s="44"/>
      <c r="N139" s="45"/>
      <c r="O139" s="46"/>
    </row>
    <row r="140" spans="1:15" s="47" customFormat="1" ht="16.5" x14ac:dyDescent="0.3">
      <c r="A140" s="20"/>
      <c r="B140" s="24" t="s">
        <v>10</v>
      </c>
      <c r="C140" s="23"/>
      <c r="D140" s="23"/>
      <c r="E140" s="23"/>
      <c r="F140" s="23"/>
      <c r="G140" s="23"/>
      <c r="H140" s="23"/>
      <c r="I140" s="23"/>
      <c r="J140" s="23"/>
      <c r="K140" s="43"/>
      <c r="L140" s="43"/>
      <c r="M140" s="44"/>
      <c r="N140" s="45"/>
      <c r="O140" s="46"/>
    </row>
    <row r="141" spans="1:15" s="47" customFormat="1" ht="16.5" x14ac:dyDescent="0.3">
      <c r="A141" s="20"/>
      <c r="B141" s="23"/>
      <c r="C141" s="23"/>
      <c r="D141" s="23"/>
      <c r="E141" s="23"/>
      <c r="F141" s="23"/>
      <c r="G141" s="23"/>
      <c r="H141" s="23"/>
      <c r="I141" s="23"/>
      <c r="J141" s="23"/>
      <c r="K141" s="43"/>
      <c r="L141" s="43"/>
      <c r="M141" s="44"/>
      <c r="N141" s="45"/>
      <c r="O141" s="46"/>
    </row>
    <row r="142" spans="1:15" s="47" customFormat="1" ht="16.5" x14ac:dyDescent="0.3">
      <c r="A142" s="20"/>
      <c r="B142" s="56" t="s">
        <v>2</v>
      </c>
      <c r="C142" s="57"/>
      <c r="D142" s="26" t="s">
        <v>260</v>
      </c>
      <c r="E142" s="57"/>
      <c r="F142" s="26" t="s">
        <v>4</v>
      </c>
      <c r="G142" s="56"/>
      <c r="H142" s="58" t="s">
        <v>5</v>
      </c>
      <c r="I142" s="59"/>
      <c r="J142" s="43"/>
      <c r="K142" s="43"/>
      <c r="L142" s="43"/>
      <c r="M142" s="44"/>
      <c r="N142" s="45"/>
      <c r="O142" s="46"/>
    </row>
    <row r="143" spans="1:15" s="47" customFormat="1" ht="16.5" x14ac:dyDescent="0.3">
      <c r="A143" s="20"/>
      <c r="B143" s="60">
        <v>3.89</v>
      </c>
      <c r="C143" s="60" t="s">
        <v>6</v>
      </c>
      <c r="D143" s="60">
        <v>2.29</v>
      </c>
      <c r="E143" s="60" t="s">
        <v>6</v>
      </c>
      <c r="F143" s="34">
        <v>1</v>
      </c>
      <c r="G143" s="61" t="s">
        <v>7</v>
      </c>
      <c r="H143" s="60">
        <f t="shared" ref="H143:H150" si="3">ROUND(B143*D143*F143,2)</f>
        <v>8.91</v>
      </c>
      <c r="I143" s="41" t="s">
        <v>8</v>
      </c>
      <c r="J143" s="43"/>
      <c r="K143" s="43"/>
      <c r="L143" s="43"/>
      <c r="M143" s="44"/>
      <c r="N143" s="45"/>
      <c r="O143" s="46"/>
    </row>
    <row r="144" spans="1:15" s="22" customFormat="1" ht="16.5" x14ac:dyDescent="0.3">
      <c r="A144" s="20"/>
      <c r="B144" s="38">
        <v>3.89</v>
      </c>
      <c r="C144" s="38" t="s">
        <v>6</v>
      </c>
      <c r="D144" s="60">
        <v>2.29</v>
      </c>
      <c r="E144" s="38" t="s">
        <v>6</v>
      </c>
      <c r="F144" s="34">
        <v>1</v>
      </c>
      <c r="G144" s="40" t="s">
        <v>7</v>
      </c>
      <c r="H144" s="38">
        <f t="shared" si="3"/>
        <v>8.91</v>
      </c>
      <c r="I144" s="41" t="s">
        <v>8</v>
      </c>
      <c r="J144" s="43"/>
      <c r="K144" s="43"/>
      <c r="L144" s="43"/>
      <c r="M144" s="44"/>
      <c r="N144" s="32"/>
      <c r="O144" s="33"/>
    </row>
    <row r="145" spans="1:15" s="47" customFormat="1" ht="16.5" x14ac:dyDescent="0.3">
      <c r="A145" s="20"/>
      <c r="B145" s="38">
        <v>7.93</v>
      </c>
      <c r="C145" s="38" t="s">
        <v>6</v>
      </c>
      <c r="D145" s="60">
        <v>2.02</v>
      </c>
      <c r="E145" s="38" t="s">
        <v>6</v>
      </c>
      <c r="F145" s="34">
        <v>1</v>
      </c>
      <c r="G145" s="40" t="s">
        <v>7</v>
      </c>
      <c r="H145" s="38">
        <f t="shared" si="3"/>
        <v>16.02</v>
      </c>
      <c r="I145" s="41" t="s">
        <v>8</v>
      </c>
      <c r="J145" s="43"/>
      <c r="K145" s="43"/>
      <c r="L145" s="43"/>
      <c r="M145" s="44"/>
      <c r="N145" s="45"/>
      <c r="O145" s="46"/>
    </row>
    <row r="146" spans="1:15" s="47" customFormat="1" ht="16.5" x14ac:dyDescent="0.3">
      <c r="A146" s="20"/>
      <c r="B146" s="38">
        <v>3.89</v>
      </c>
      <c r="C146" s="38" t="s">
        <v>6</v>
      </c>
      <c r="D146" s="60">
        <v>2.3199999999999998</v>
      </c>
      <c r="E146" s="38" t="s">
        <v>6</v>
      </c>
      <c r="F146" s="34">
        <v>1</v>
      </c>
      <c r="G146" s="40" t="s">
        <v>7</v>
      </c>
      <c r="H146" s="38">
        <f t="shared" si="3"/>
        <v>9.02</v>
      </c>
      <c r="I146" s="41" t="s">
        <v>8</v>
      </c>
      <c r="J146" s="43"/>
      <c r="K146" s="43"/>
      <c r="L146" s="43"/>
      <c r="M146" s="44"/>
      <c r="N146" s="45"/>
      <c r="O146" s="46"/>
    </row>
    <row r="147" spans="1:15" s="47" customFormat="1" ht="16.5" x14ac:dyDescent="0.3">
      <c r="A147" s="20"/>
      <c r="B147" s="38">
        <v>3.89</v>
      </c>
      <c r="C147" s="38" t="s">
        <v>6</v>
      </c>
      <c r="D147" s="60">
        <v>2.3199999999999998</v>
      </c>
      <c r="E147" s="38" t="s">
        <v>6</v>
      </c>
      <c r="F147" s="34">
        <v>1</v>
      </c>
      <c r="G147" s="40" t="s">
        <v>7</v>
      </c>
      <c r="H147" s="38">
        <f t="shared" si="3"/>
        <v>9.02</v>
      </c>
      <c r="I147" s="41" t="s">
        <v>8</v>
      </c>
      <c r="J147" s="43"/>
      <c r="K147" s="43"/>
      <c r="L147" s="43"/>
      <c r="M147" s="44"/>
      <c r="N147" s="45"/>
      <c r="O147" s="46"/>
    </row>
    <row r="148" spans="1:15" s="47" customFormat="1" ht="16.5" x14ac:dyDescent="0.3">
      <c r="A148" s="20"/>
      <c r="B148" s="38">
        <v>11.95</v>
      </c>
      <c r="C148" s="38" t="s">
        <v>6</v>
      </c>
      <c r="D148" s="60">
        <v>7.93</v>
      </c>
      <c r="E148" s="38" t="s">
        <v>6</v>
      </c>
      <c r="F148" s="34">
        <v>1</v>
      </c>
      <c r="G148" s="40" t="s">
        <v>7</v>
      </c>
      <c r="H148" s="38">
        <f t="shared" si="3"/>
        <v>94.76</v>
      </c>
      <c r="I148" s="41" t="s">
        <v>8</v>
      </c>
      <c r="J148" s="43"/>
      <c r="K148" s="43"/>
      <c r="L148" s="43"/>
      <c r="M148" s="44"/>
      <c r="N148" s="45"/>
      <c r="O148" s="46"/>
    </row>
    <row r="149" spans="1:15" s="47" customFormat="1" ht="16.5" x14ac:dyDescent="0.3">
      <c r="A149" s="20"/>
      <c r="B149" s="38">
        <v>10.7</v>
      </c>
      <c r="C149" s="38" t="s">
        <v>6</v>
      </c>
      <c r="D149" s="60">
        <v>2.4700000000000002</v>
      </c>
      <c r="E149" s="38" t="s">
        <v>6</v>
      </c>
      <c r="F149" s="34">
        <v>1</v>
      </c>
      <c r="G149" s="40" t="s">
        <v>7</v>
      </c>
      <c r="H149" s="38">
        <f t="shared" si="3"/>
        <v>26.43</v>
      </c>
      <c r="I149" s="41" t="s">
        <v>8</v>
      </c>
      <c r="J149" s="43"/>
      <c r="K149" s="43"/>
      <c r="L149" s="43"/>
      <c r="M149" s="44"/>
      <c r="N149" s="45"/>
      <c r="O149" s="46"/>
    </row>
    <row r="150" spans="1:15" s="47" customFormat="1" ht="16.5" x14ac:dyDescent="0.3">
      <c r="A150" s="20"/>
      <c r="B150" s="38">
        <v>10.71</v>
      </c>
      <c r="C150" s="38" t="s">
        <v>6</v>
      </c>
      <c r="D150" s="60">
        <v>2.4700000000000002</v>
      </c>
      <c r="E150" s="38" t="s">
        <v>6</v>
      </c>
      <c r="F150" s="34">
        <v>1</v>
      </c>
      <c r="G150" s="40" t="s">
        <v>7</v>
      </c>
      <c r="H150" s="38">
        <f t="shared" si="3"/>
        <v>26.45</v>
      </c>
      <c r="I150" s="41" t="s">
        <v>8</v>
      </c>
      <c r="J150" s="43"/>
      <c r="K150" s="43"/>
      <c r="L150" s="43"/>
      <c r="M150" s="44"/>
      <c r="N150" s="45"/>
      <c r="O150" s="46"/>
    </row>
    <row r="151" spans="1:15" s="47" customFormat="1" ht="16.5" x14ac:dyDescent="0.3">
      <c r="A151" s="20"/>
      <c r="B151" s="38"/>
      <c r="C151" s="38"/>
      <c r="D151" s="38"/>
      <c r="E151" s="38"/>
      <c r="F151" s="39"/>
      <c r="G151" s="40" t="s">
        <v>12</v>
      </c>
      <c r="H151" s="62">
        <f>SUM(H143:H150)</f>
        <v>199.51999999999998</v>
      </c>
      <c r="I151" s="41" t="s">
        <v>8</v>
      </c>
      <c r="J151" s="43"/>
      <c r="K151" s="43"/>
      <c r="L151" s="43"/>
      <c r="M151" s="44"/>
      <c r="N151" s="45"/>
      <c r="O151" s="46"/>
    </row>
    <row r="152" spans="1:15" s="47" customFormat="1" ht="16.5" x14ac:dyDescent="0.3">
      <c r="A152" s="20"/>
      <c r="B152" s="48" t="s">
        <v>9</v>
      </c>
      <c r="C152" s="49" t="s">
        <v>7</v>
      </c>
      <c r="D152" s="49">
        <f>H151</f>
        <v>199.51999999999998</v>
      </c>
      <c r="E152" s="50" t="s">
        <v>8</v>
      </c>
      <c r="F152" s="39"/>
      <c r="G152" s="40"/>
      <c r="H152" s="38"/>
      <c r="I152" s="41"/>
      <c r="J152" s="43"/>
      <c r="K152" s="43"/>
      <c r="L152" s="43"/>
      <c r="M152" s="44"/>
      <c r="N152" s="45"/>
      <c r="O152" s="46"/>
    </row>
    <row r="153" spans="1:15" s="47" customFormat="1" ht="16.5" x14ac:dyDescent="0.3">
      <c r="A153" s="20"/>
      <c r="B153" s="65"/>
      <c r="C153" s="29"/>
      <c r="D153" s="29"/>
      <c r="E153" s="51"/>
      <c r="F153" s="22"/>
      <c r="G153" s="22"/>
      <c r="H153" s="29"/>
      <c r="I153" s="40"/>
      <c r="J153" s="43"/>
      <c r="K153" s="43"/>
      <c r="L153" s="43"/>
      <c r="M153" s="44"/>
      <c r="N153" s="45"/>
      <c r="O153" s="46"/>
    </row>
    <row r="154" spans="1:15" s="22" customFormat="1" ht="16.5" x14ac:dyDescent="0.3">
      <c r="A154" s="20" t="s">
        <v>518</v>
      </c>
      <c r="B154" s="659" t="str">
        <f>'[20]PLANILHA ORÇAM.'!D39</f>
        <v>Carga e descarga mecanizada de entulho em caminhão basculante 6m³</v>
      </c>
      <c r="C154" s="659"/>
      <c r="D154" s="659"/>
      <c r="E154" s="659"/>
      <c r="F154" s="659"/>
      <c r="G154" s="659"/>
      <c r="H154" s="659"/>
      <c r="I154" s="659"/>
      <c r="J154" s="659"/>
      <c r="K154" s="659"/>
      <c r="L154" s="659"/>
      <c r="M154" s="31"/>
      <c r="N154" s="32"/>
      <c r="O154" s="33"/>
    </row>
    <row r="155" spans="1:15" s="47" customFormat="1" ht="16.5" x14ac:dyDescent="0.3">
      <c r="A155" s="37"/>
      <c r="B155" s="52"/>
      <c r="C155" s="53"/>
      <c r="D155" s="53"/>
      <c r="E155" s="40"/>
      <c r="F155" s="41"/>
      <c r="G155" s="41"/>
      <c r="H155" s="53"/>
      <c r="I155" s="40"/>
      <c r="J155" s="43"/>
      <c r="K155" s="43"/>
      <c r="L155" s="43"/>
      <c r="M155" s="44"/>
      <c r="N155" s="45"/>
      <c r="O155" s="46"/>
    </row>
    <row r="156" spans="1:15" s="6" customFormat="1" ht="16.5" x14ac:dyDescent="0.3">
      <c r="A156" s="37"/>
      <c r="B156" s="57" t="s">
        <v>13</v>
      </c>
      <c r="C156" s="57"/>
      <c r="D156" s="56" t="s">
        <v>14</v>
      </c>
      <c r="E156" s="56"/>
      <c r="F156" s="63" t="s">
        <v>15</v>
      </c>
      <c r="G156" s="59"/>
      <c r="H156" s="53"/>
      <c r="I156" s="40"/>
      <c r="J156" s="43"/>
      <c r="K156" s="43"/>
      <c r="L156" s="43"/>
      <c r="M156" s="44"/>
      <c r="N156" s="67"/>
      <c r="O156" s="19"/>
    </row>
    <row r="157" spans="1:15" s="6" customFormat="1" ht="16.5" x14ac:dyDescent="0.3">
      <c r="A157" s="37"/>
      <c r="B157" s="60">
        <f>D57</f>
        <v>54.150000000000006</v>
      </c>
      <c r="C157" s="60" t="s">
        <v>6</v>
      </c>
      <c r="D157" s="60">
        <v>0.15</v>
      </c>
      <c r="E157" s="61" t="s">
        <v>7</v>
      </c>
      <c r="F157" s="64">
        <f>B157*D157</f>
        <v>8.1225000000000005</v>
      </c>
      <c r="G157" s="41" t="s">
        <v>16</v>
      </c>
      <c r="H157" s="590" t="s">
        <v>611</v>
      </c>
      <c r="I157" s="40"/>
      <c r="J157" s="43"/>
      <c r="K157" s="43"/>
      <c r="L157" s="43"/>
      <c r="M157" s="44"/>
      <c r="N157" s="67"/>
      <c r="O157" s="19"/>
    </row>
    <row r="158" spans="1:15" s="6" customFormat="1" ht="16.5" x14ac:dyDescent="0.3">
      <c r="A158" s="37"/>
      <c r="B158" s="38"/>
      <c r="C158" s="38"/>
      <c r="D158" s="38"/>
      <c r="E158" s="40"/>
      <c r="F158" s="351">
        <f>D96</f>
        <v>31.739999999999995</v>
      </c>
      <c r="G158" s="41" t="s">
        <v>16</v>
      </c>
      <c r="H158" s="590" t="s">
        <v>612</v>
      </c>
      <c r="I158" s="40"/>
      <c r="J158" s="43"/>
      <c r="K158" s="43"/>
      <c r="L158" s="43"/>
      <c r="M158" s="44"/>
      <c r="N158" s="67"/>
      <c r="O158" s="19"/>
    </row>
    <row r="159" spans="1:15" s="6" customFormat="1" ht="16.5" x14ac:dyDescent="0.3">
      <c r="A159" s="37"/>
      <c r="B159" s="38">
        <f>D115</f>
        <v>99.759999999999991</v>
      </c>
      <c r="C159" s="38" t="s">
        <v>6</v>
      </c>
      <c r="D159" s="38">
        <v>0.1</v>
      </c>
      <c r="E159" s="40"/>
      <c r="F159" s="588">
        <f>B159*D159</f>
        <v>9.9759999999999991</v>
      </c>
      <c r="G159" s="41" t="s">
        <v>16</v>
      </c>
      <c r="H159" s="590" t="s">
        <v>613</v>
      </c>
      <c r="I159" s="40"/>
      <c r="J159" s="43"/>
      <c r="K159" s="43"/>
      <c r="L159" s="43"/>
      <c r="M159" s="44"/>
      <c r="N159" s="67"/>
      <c r="O159" s="19"/>
    </row>
    <row r="160" spans="1:15" s="6" customFormat="1" ht="16.5" x14ac:dyDescent="0.3">
      <c r="A160" s="37"/>
      <c r="B160" s="38"/>
      <c r="C160" s="38"/>
      <c r="D160" s="38"/>
      <c r="E160" s="40"/>
      <c r="F160" s="351">
        <f>SUM(F157:F159)</f>
        <v>49.838499999999996</v>
      </c>
      <c r="G160" s="589" t="s">
        <v>16</v>
      </c>
      <c r="H160" s="53"/>
      <c r="I160" s="40"/>
      <c r="J160" s="43"/>
      <c r="K160" s="43"/>
      <c r="L160" s="43"/>
      <c r="M160" s="44"/>
    </row>
    <row r="161" spans="1:13" s="6" customFormat="1" ht="16.5" x14ac:dyDescent="0.3">
      <c r="A161" s="37"/>
      <c r="B161" s="52"/>
      <c r="C161" s="53"/>
      <c r="D161" s="53"/>
      <c r="E161" s="40"/>
      <c r="F161" s="41"/>
      <c r="G161" s="41"/>
      <c r="H161" s="53"/>
      <c r="I161" s="40"/>
      <c r="J161" s="43"/>
      <c r="K161" s="43"/>
      <c r="L161" s="43"/>
      <c r="M161" s="44"/>
    </row>
    <row r="162" spans="1:13" s="22" customFormat="1" ht="16.5" x14ac:dyDescent="0.3">
      <c r="A162" s="37"/>
      <c r="B162" s="48" t="s">
        <v>9</v>
      </c>
      <c r="C162" s="49" t="s">
        <v>7</v>
      </c>
      <c r="D162" s="49">
        <f>F160</f>
        <v>49.838499999999996</v>
      </c>
      <c r="E162" s="50" t="s">
        <v>16</v>
      </c>
      <c r="F162" s="41"/>
      <c r="G162" s="41"/>
      <c r="H162" s="53"/>
      <c r="I162" s="40"/>
      <c r="J162" s="43"/>
      <c r="K162" s="43"/>
      <c r="L162" s="43"/>
      <c r="M162" s="44"/>
    </row>
    <row r="163" spans="1:13" s="22" customFormat="1" ht="16.5" x14ac:dyDescent="0.3">
      <c r="A163" s="37"/>
      <c r="B163" s="52"/>
      <c r="C163" s="53"/>
      <c r="D163" s="53"/>
      <c r="E163" s="40"/>
      <c r="F163" s="41"/>
      <c r="G163" s="41"/>
      <c r="H163" s="53"/>
      <c r="I163" s="40"/>
      <c r="J163" s="43"/>
      <c r="K163" s="43"/>
      <c r="L163" s="43"/>
      <c r="M163" s="44"/>
    </row>
    <row r="164" spans="1:13" s="22" customFormat="1" ht="16.5" x14ac:dyDescent="0.3">
      <c r="A164" s="69" t="s">
        <v>119</v>
      </c>
      <c r="B164" s="70" t="str">
        <f>'[20]PLANILHA ORÇAM.'!B42</f>
        <v>MOVIMENTO DE TERRA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2"/>
    </row>
    <row r="165" spans="1:13" s="22" customFormat="1" ht="16.5" x14ac:dyDescent="0.3">
      <c r="A165" s="73"/>
      <c r="B165" s="7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22" customFormat="1" ht="16.5" x14ac:dyDescent="0.3">
      <c r="A166" s="39" t="s">
        <v>449</v>
      </c>
      <c r="B166" s="75" t="str">
        <f>'[20]PLANILHA ORÇAM.'!D43</f>
        <v>Escavação manual de valas. af_03/2016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1:13" s="22" customFormat="1" ht="16.5" x14ac:dyDescent="0.3">
      <c r="A167" s="76"/>
      <c r="B167" s="24" t="s">
        <v>272</v>
      </c>
      <c r="C167" s="30"/>
      <c r="D167" s="30"/>
      <c r="E167" s="30"/>
      <c r="F167" s="30"/>
      <c r="G167" s="30"/>
      <c r="H167" s="30"/>
      <c r="I167" s="30"/>
      <c r="J167" s="51"/>
      <c r="K167" s="30"/>
      <c r="L167" s="30"/>
      <c r="M167" s="31"/>
    </row>
    <row r="168" spans="1:13" s="22" customFormat="1" ht="16.5" x14ac:dyDescent="0.3">
      <c r="A168" s="76"/>
      <c r="B168" s="24"/>
      <c r="C168" s="30"/>
      <c r="D168" s="30"/>
      <c r="E168" s="30"/>
      <c r="F168" s="30"/>
      <c r="G168" s="30"/>
      <c r="H168" s="30"/>
      <c r="I168" s="30"/>
      <c r="J168" s="51"/>
      <c r="K168" s="30"/>
      <c r="L168" s="30"/>
      <c r="M168" s="31"/>
    </row>
    <row r="169" spans="1:13" s="22" customFormat="1" ht="16.5" x14ac:dyDescent="0.3">
      <c r="A169" s="20"/>
      <c r="B169" s="30" t="s">
        <v>18</v>
      </c>
      <c r="C169" s="30"/>
      <c r="D169" s="20"/>
      <c r="E169" s="20"/>
      <c r="F169" s="20"/>
      <c r="G169" s="20"/>
      <c r="H169" s="30"/>
      <c r="I169" s="30"/>
      <c r="J169" s="51"/>
      <c r="K169" s="30"/>
      <c r="L169" s="30"/>
      <c r="M169" s="31"/>
    </row>
    <row r="170" spans="1:13" s="6" customFormat="1" ht="16.5" x14ac:dyDescent="0.3">
      <c r="A170" s="39"/>
      <c r="B170" s="26" t="s">
        <v>3</v>
      </c>
      <c r="C170" s="26"/>
      <c r="D170" s="25" t="s">
        <v>2</v>
      </c>
      <c r="E170" s="25"/>
      <c r="F170" s="26" t="s">
        <v>19</v>
      </c>
      <c r="G170" s="25"/>
      <c r="H170" s="26" t="s">
        <v>4</v>
      </c>
      <c r="I170" s="25"/>
      <c r="J170" s="26" t="s">
        <v>20</v>
      </c>
      <c r="K170" s="26"/>
      <c r="L170" s="75"/>
      <c r="M170" s="75"/>
    </row>
    <row r="171" spans="1:13" s="6" customFormat="1" ht="16.5" x14ac:dyDescent="0.3">
      <c r="A171" s="39"/>
      <c r="B171" s="39">
        <v>0.9</v>
      </c>
      <c r="C171" s="39" t="s">
        <v>6</v>
      </c>
      <c r="D171" s="39">
        <v>1.1000000000000001</v>
      </c>
      <c r="E171" s="39" t="s">
        <v>6</v>
      </c>
      <c r="F171" s="77">
        <v>1.5</v>
      </c>
      <c r="G171" s="39" t="s">
        <v>6</v>
      </c>
      <c r="H171" s="78">
        <v>1</v>
      </c>
      <c r="I171" s="39" t="s">
        <v>7</v>
      </c>
      <c r="J171" s="39">
        <f t="shared" ref="J171:J176" si="4">ROUND(B171*D171*F171*H171,2)</f>
        <v>1.49</v>
      </c>
      <c r="K171" s="75" t="s">
        <v>16</v>
      </c>
      <c r="L171" s="75" t="s">
        <v>267</v>
      </c>
      <c r="M171" s="75"/>
    </row>
    <row r="172" spans="1:13" s="6" customFormat="1" ht="16.5" x14ac:dyDescent="0.3">
      <c r="A172" s="39"/>
      <c r="B172" s="39">
        <v>0.9</v>
      </c>
      <c r="C172" s="39" t="s">
        <v>6</v>
      </c>
      <c r="D172" s="39">
        <v>0.7</v>
      </c>
      <c r="E172" s="39" t="s">
        <v>6</v>
      </c>
      <c r="F172" s="77">
        <v>1.5</v>
      </c>
      <c r="G172" s="39" t="s">
        <v>6</v>
      </c>
      <c r="H172" s="78">
        <v>1</v>
      </c>
      <c r="I172" s="39" t="s">
        <v>7</v>
      </c>
      <c r="J172" s="39">
        <f t="shared" si="4"/>
        <v>0.95</v>
      </c>
      <c r="K172" s="75" t="s">
        <v>16</v>
      </c>
      <c r="L172" s="75" t="s">
        <v>33</v>
      </c>
      <c r="M172" s="75"/>
    </row>
    <row r="173" spans="1:13" s="6" customFormat="1" ht="16.5" x14ac:dyDescent="0.3">
      <c r="A173" s="39"/>
      <c r="B173" s="39">
        <v>0.95</v>
      </c>
      <c r="C173" s="39" t="s">
        <v>6</v>
      </c>
      <c r="D173" s="39">
        <v>0.75</v>
      </c>
      <c r="E173" s="39" t="s">
        <v>6</v>
      </c>
      <c r="F173" s="77">
        <v>1.5</v>
      </c>
      <c r="G173" s="39" t="s">
        <v>6</v>
      </c>
      <c r="H173" s="78">
        <v>1</v>
      </c>
      <c r="I173" s="39" t="s">
        <v>7</v>
      </c>
      <c r="J173" s="39">
        <f t="shared" si="4"/>
        <v>1.07</v>
      </c>
      <c r="K173" s="75" t="s">
        <v>16</v>
      </c>
      <c r="L173" s="75" t="s">
        <v>268</v>
      </c>
      <c r="M173" s="75"/>
    </row>
    <row r="174" spans="1:13" s="6" customFormat="1" ht="16.5" x14ac:dyDescent="0.3">
      <c r="A174" s="39"/>
      <c r="B174" s="39">
        <v>1.3</v>
      </c>
      <c r="C174" s="39" t="s">
        <v>6</v>
      </c>
      <c r="D174" s="39">
        <v>1.1000000000000001</v>
      </c>
      <c r="E174" s="39" t="s">
        <v>6</v>
      </c>
      <c r="F174" s="77">
        <v>1.5</v>
      </c>
      <c r="G174" s="39" t="s">
        <v>6</v>
      </c>
      <c r="H174" s="78">
        <v>1</v>
      </c>
      <c r="I174" s="39" t="s">
        <v>7</v>
      </c>
      <c r="J174" s="39">
        <f t="shared" si="4"/>
        <v>2.15</v>
      </c>
      <c r="K174" s="75" t="s">
        <v>16</v>
      </c>
      <c r="L174" s="75" t="s">
        <v>269</v>
      </c>
      <c r="M174" s="75"/>
    </row>
    <row r="175" spans="1:13" s="6" customFormat="1" ht="16.5" x14ac:dyDescent="0.3">
      <c r="A175" s="39"/>
      <c r="B175" s="39">
        <v>1.05</v>
      </c>
      <c r="C175" s="39" t="s">
        <v>6</v>
      </c>
      <c r="D175" s="39">
        <v>0.85</v>
      </c>
      <c r="E175" s="39" t="s">
        <v>6</v>
      </c>
      <c r="F175" s="77">
        <v>1.5</v>
      </c>
      <c r="G175" s="39" t="s">
        <v>6</v>
      </c>
      <c r="H175" s="78">
        <v>1</v>
      </c>
      <c r="I175" s="39" t="s">
        <v>7</v>
      </c>
      <c r="J175" s="39">
        <f t="shared" si="4"/>
        <v>1.34</v>
      </c>
      <c r="K175" s="75" t="s">
        <v>16</v>
      </c>
      <c r="L175" s="75" t="s">
        <v>270</v>
      </c>
      <c r="M175" s="75"/>
    </row>
    <row r="176" spans="1:13" s="6" customFormat="1" ht="16.5" x14ac:dyDescent="0.3">
      <c r="A176" s="39"/>
      <c r="B176" s="39">
        <v>1.2</v>
      </c>
      <c r="C176" s="39" t="s">
        <v>6</v>
      </c>
      <c r="D176" s="39">
        <v>1</v>
      </c>
      <c r="E176" s="39" t="s">
        <v>6</v>
      </c>
      <c r="F176" s="77">
        <v>1.5</v>
      </c>
      <c r="G176" s="39" t="s">
        <v>6</v>
      </c>
      <c r="H176" s="78">
        <v>1</v>
      </c>
      <c r="I176" s="39" t="s">
        <v>7</v>
      </c>
      <c r="J176" s="39">
        <f t="shared" si="4"/>
        <v>1.8</v>
      </c>
      <c r="K176" s="75" t="s">
        <v>16</v>
      </c>
      <c r="L176" s="75" t="s">
        <v>271</v>
      </c>
      <c r="M176" s="75"/>
    </row>
    <row r="177" spans="1:13" s="22" customFormat="1" ht="16.5" x14ac:dyDescent="0.3">
      <c r="A177" s="39"/>
      <c r="B177" s="39"/>
      <c r="C177" s="39"/>
      <c r="D177" s="39"/>
      <c r="E177" s="39"/>
      <c r="F177" s="77"/>
      <c r="G177" s="39"/>
      <c r="H177" s="76" t="s">
        <v>21</v>
      </c>
      <c r="I177" s="76" t="s">
        <v>7</v>
      </c>
      <c r="J177" s="79">
        <f>J171+J172+J173+J174+J175+J176</f>
        <v>8.8000000000000007</v>
      </c>
      <c r="K177" s="80" t="s">
        <v>16</v>
      </c>
      <c r="L177" s="75"/>
      <c r="M177" s="75"/>
    </row>
    <row r="178" spans="1:13" s="22" customFormat="1" ht="16.5" x14ac:dyDescent="0.3">
      <c r="A178" s="39"/>
      <c r="B178" s="39"/>
      <c r="C178" s="39"/>
      <c r="D178" s="39"/>
      <c r="E178" s="39"/>
      <c r="F178" s="77"/>
      <c r="G178" s="39"/>
      <c r="L178" s="75"/>
      <c r="M178" s="75"/>
    </row>
    <row r="179" spans="1:13" s="22" customFormat="1" ht="16.5" x14ac:dyDescent="0.3">
      <c r="A179" s="39"/>
      <c r="B179" s="30" t="s">
        <v>22</v>
      </c>
      <c r="C179" s="39"/>
      <c r="D179" s="39"/>
      <c r="E179" s="39"/>
      <c r="F179" s="77"/>
      <c r="G179" s="39"/>
      <c r="H179" s="39"/>
      <c r="I179" s="39"/>
      <c r="J179" s="75"/>
      <c r="K179" s="75"/>
      <c r="L179" s="75"/>
      <c r="M179" s="75"/>
    </row>
    <row r="180" spans="1:13" s="22" customFormat="1" ht="16.5" x14ac:dyDescent="0.3">
      <c r="A180" s="39"/>
      <c r="B180" s="26" t="s">
        <v>3</v>
      </c>
      <c r="C180" s="26"/>
      <c r="D180" s="25" t="s">
        <v>2</v>
      </c>
      <c r="E180" s="25"/>
      <c r="F180" s="26" t="s">
        <v>19</v>
      </c>
      <c r="G180" s="25"/>
      <c r="H180" s="26" t="s">
        <v>4</v>
      </c>
      <c r="I180" s="25"/>
      <c r="J180" s="26" t="s">
        <v>20</v>
      </c>
      <c r="K180" s="26"/>
      <c r="M180" s="75"/>
    </row>
    <row r="181" spans="1:13" s="22" customFormat="1" ht="16.5" x14ac:dyDescent="0.3">
      <c r="A181" s="39"/>
      <c r="B181" s="39">
        <v>0.35</v>
      </c>
      <c r="C181" s="39" t="s">
        <v>6</v>
      </c>
      <c r="D181" s="39">
        <v>13.26</v>
      </c>
      <c r="E181" s="39" t="s">
        <v>6</v>
      </c>
      <c r="F181" s="39">
        <v>0.15</v>
      </c>
      <c r="G181" s="39" t="s">
        <v>6</v>
      </c>
      <c r="H181" s="39">
        <v>1</v>
      </c>
      <c r="I181" s="39" t="s">
        <v>7</v>
      </c>
      <c r="J181" s="39">
        <f t="shared" ref="J181:J187" si="5">ROUND(B181*D181*F181*H181,2)</f>
        <v>0.7</v>
      </c>
      <c r="K181" s="81" t="s">
        <v>16</v>
      </c>
      <c r="L181" s="75" t="s">
        <v>23</v>
      </c>
      <c r="M181" s="22" t="s">
        <v>276</v>
      </c>
    </row>
    <row r="182" spans="1:13" s="22" customFormat="1" ht="16.5" x14ac:dyDescent="0.3">
      <c r="A182" s="39"/>
      <c r="B182" s="39">
        <v>0.35</v>
      </c>
      <c r="C182" s="39" t="s">
        <v>6</v>
      </c>
      <c r="D182" s="39">
        <v>3.4</v>
      </c>
      <c r="E182" s="39" t="s">
        <v>6</v>
      </c>
      <c r="F182" s="39">
        <v>0.15</v>
      </c>
      <c r="G182" s="39" t="s">
        <v>6</v>
      </c>
      <c r="H182" s="39">
        <v>1</v>
      </c>
      <c r="I182" s="39" t="s">
        <v>7</v>
      </c>
      <c r="J182" s="39">
        <f t="shared" si="5"/>
        <v>0.18</v>
      </c>
      <c r="K182" s="81" t="s">
        <v>16</v>
      </c>
      <c r="L182" s="75" t="s">
        <v>24</v>
      </c>
      <c r="M182" s="75" t="s">
        <v>276</v>
      </c>
    </row>
    <row r="183" spans="1:13" s="22" customFormat="1" ht="16.5" x14ac:dyDescent="0.3">
      <c r="A183" s="39"/>
      <c r="B183" s="39">
        <v>0.35</v>
      </c>
      <c r="C183" s="39" t="s">
        <v>6</v>
      </c>
      <c r="D183" s="39">
        <v>13.9</v>
      </c>
      <c r="E183" s="39" t="s">
        <v>6</v>
      </c>
      <c r="F183" s="39">
        <v>0.15</v>
      </c>
      <c r="G183" s="39" t="s">
        <v>6</v>
      </c>
      <c r="H183" s="39">
        <v>1</v>
      </c>
      <c r="I183" s="39" t="s">
        <v>7</v>
      </c>
      <c r="J183" s="82">
        <f t="shared" si="5"/>
        <v>0.73</v>
      </c>
      <c r="K183" s="81" t="s">
        <v>16</v>
      </c>
      <c r="L183" s="75" t="s">
        <v>25</v>
      </c>
      <c r="M183" s="75" t="s">
        <v>276</v>
      </c>
    </row>
    <row r="184" spans="1:13" s="22" customFormat="1" ht="16.5" x14ac:dyDescent="0.3">
      <c r="A184" s="39"/>
      <c r="B184" s="39">
        <v>0.35</v>
      </c>
      <c r="C184" s="39" t="s">
        <v>6</v>
      </c>
      <c r="D184" s="39">
        <v>13.9</v>
      </c>
      <c r="E184" s="39" t="s">
        <v>6</v>
      </c>
      <c r="F184" s="39">
        <v>0.15</v>
      </c>
      <c r="G184" s="39" t="s">
        <v>6</v>
      </c>
      <c r="H184" s="39">
        <v>1</v>
      </c>
      <c r="I184" s="39" t="s">
        <v>7</v>
      </c>
      <c r="J184" s="82">
        <f t="shared" si="5"/>
        <v>0.73</v>
      </c>
      <c r="K184" s="81" t="s">
        <v>16</v>
      </c>
      <c r="L184" s="75" t="s">
        <v>273</v>
      </c>
      <c r="M184" s="75" t="s">
        <v>276</v>
      </c>
    </row>
    <row r="185" spans="1:13" s="22" customFormat="1" ht="16.5" x14ac:dyDescent="0.3">
      <c r="A185" s="39"/>
      <c r="B185" s="39">
        <v>0.35</v>
      </c>
      <c r="C185" s="39" t="s">
        <v>6</v>
      </c>
      <c r="D185" s="39">
        <v>6.39</v>
      </c>
      <c r="E185" s="39" t="s">
        <v>6</v>
      </c>
      <c r="F185" s="39">
        <v>0.15</v>
      </c>
      <c r="G185" s="39" t="s">
        <v>6</v>
      </c>
      <c r="H185" s="39">
        <v>1</v>
      </c>
      <c r="I185" s="39" t="s">
        <v>7</v>
      </c>
      <c r="J185" s="82">
        <f t="shared" si="5"/>
        <v>0.34</v>
      </c>
      <c r="K185" s="81" t="s">
        <v>16</v>
      </c>
      <c r="L185" s="75" t="s">
        <v>274</v>
      </c>
      <c r="M185" s="75" t="s">
        <v>276</v>
      </c>
    </row>
    <row r="186" spans="1:13" s="22" customFormat="1" ht="16.5" x14ac:dyDescent="0.3">
      <c r="A186" s="39"/>
      <c r="B186" s="39">
        <v>0.35</v>
      </c>
      <c r="C186" s="39" t="s">
        <v>6</v>
      </c>
      <c r="D186" s="39">
        <v>14.01</v>
      </c>
      <c r="E186" s="39" t="s">
        <v>6</v>
      </c>
      <c r="F186" s="39">
        <v>0.15</v>
      </c>
      <c r="G186" s="39" t="s">
        <v>6</v>
      </c>
      <c r="H186" s="39">
        <v>1</v>
      </c>
      <c r="I186" s="39" t="s">
        <v>7</v>
      </c>
      <c r="J186" s="82">
        <f t="shared" si="5"/>
        <v>0.74</v>
      </c>
      <c r="K186" s="81" t="s">
        <v>16</v>
      </c>
      <c r="L186" s="75" t="s">
        <v>275</v>
      </c>
      <c r="M186" s="75" t="s">
        <v>276</v>
      </c>
    </row>
    <row r="187" spans="1:13" s="22" customFormat="1" ht="16.5" x14ac:dyDescent="0.3">
      <c r="A187" s="39"/>
      <c r="B187" s="39">
        <v>0.35</v>
      </c>
      <c r="C187" s="39" t="s">
        <v>6</v>
      </c>
      <c r="D187" s="39">
        <v>14.01</v>
      </c>
      <c r="E187" s="39" t="s">
        <v>6</v>
      </c>
      <c r="F187" s="39">
        <v>0.15</v>
      </c>
      <c r="G187" s="39" t="s">
        <v>6</v>
      </c>
      <c r="H187" s="39">
        <v>1</v>
      </c>
      <c r="I187" s="39" t="s">
        <v>7</v>
      </c>
      <c r="J187" s="82">
        <f t="shared" si="5"/>
        <v>0.74</v>
      </c>
      <c r="K187" s="81" t="s">
        <v>16</v>
      </c>
      <c r="L187" s="75" t="s">
        <v>277</v>
      </c>
      <c r="M187" s="75" t="s">
        <v>276</v>
      </c>
    </row>
    <row r="188" spans="1:13" s="22" customFormat="1" ht="16.5" x14ac:dyDescent="0.3">
      <c r="A188" s="39"/>
      <c r="B188" s="39"/>
      <c r="C188" s="39"/>
      <c r="D188" s="39"/>
      <c r="E188" s="39"/>
      <c r="F188" s="39"/>
      <c r="G188" s="39"/>
      <c r="H188" s="76" t="s">
        <v>21</v>
      </c>
      <c r="I188" s="76" t="s">
        <v>7</v>
      </c>
      <c r="J188" s="76">
        <f>ROUND(SUM(J181:J187),2)</f>
        <v>4.16</v>
      </c>
      <c r="K188" s="80" t="s">
        <v>16</v>
      </c>
      <c r="M188" s="75"/>
    </row>
    <row r="189" spans="1:13" s="22" customFormat="1" ht="16.5" x14ac:dyDescent="0.3">
      <c r="A189" s="83"/>
      <c r="B189" s="84" t="s">
        <v>9</v>
      </c>
      <c r="C189" s="85" t="s">
        <v>7</v>
      </c>
      <c r="D189" s="85">
        <f>J188+J177</f>
        <v>12.96</v>
      </c>
      <c r="E189" s="86" t="str">
        <f>'[20]PLANILHA ORÇAM.'!E43</f>
        <v>m³</v>
      </c>
      <c r="F189" s="6"/>
      <c r="G189" s="6"/>
      <c r="H189" s="6"/>
      <c r="I189" s="6"/>
      <c r="J189" s="6"/>
      <c r="K189" s="6"/>
      <c r="L189" s="6"/>
      <c r="M189" s="87"/>
    </row>
    <row r="190" spans="1:13" s="22" customFormat="1" ht="16.5" x14ac:dyDescent="0.3">
      <c r="A190" s="83"/>
      <c r="B190" s="83"/>
      <c r="C190" s="83"/>
      <c r="D190" s="83"/>
      <c r="E190" s="83"/>
      <c r="F190" s="76"/>
      <c r="G190" s="76"/>
      <c r="H190" s="80"/>
      <c r="I190" s="80"/>
      <c r="J190" s="6"/>
      <c r="K190" s="6"/>
      <c r="L190" s="6"/>
      <c r="M190" s="87"/>
    </row>
    <row r="191" spans="1:13" s="22" customFormat="1" ht="16.5" x14ac:dyDescent="0.3">
      <c r="A191" s="88" t="s">
        <v>121</v>
      </c>
      <c r="B191" s="75" t="str">
        <f>'[20]PLANILHA ORÇAM.'!D44</f>
        <v>Reaterro manual de valas com compactação mecanizada. af_04/2016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1"/>
    </row>
    <row r="192" spans="1:13" s="22" customFormat="1" ht="16.5" x14ac:dyDescent="0.3">
      <c r="A192" s="88"/>
      <c r="B192" s="24" t="s">
        <v>17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1"/>
    </row>
    <row r="193" spans="1:14" s="22" customFormat="1" ht="16.5" x14ac:dyDescent="0.3">
      <c r="A193" s="88"/>
      <c r="B193" s="24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1"/>
    </row>
    <row r="194" spans="1:14" s="22" customFormat="1" ht="16.5" x14ac:dyDescent="0.3">
      <c r="A194" s="88"/>
      <c r="B194" s="89" t="s">
        <v>26</v>
      </c>
      <c r="C194" s="30"/>
      <c r="D194" s="30"/>
      <c r="E194" s="90"/>
      <c r="F194" s="30"/>
      <c r="G194" s="91"/>
      <c r="H194" s="92"/>
      <c r="I194" s="30"/>
      <c r="J194" s="51"/>
      <c r="K194" s="30"/>
      <c r="L194" s="30"/>
      <c r="M194" s="31"/>
    </row>
    <row r="195" spans="1:14" s="22" customFormat="1" ht="16.5" x14ac:dyDescent="0.3">
      <c r="A195" s="88"/>
      <c r="B195" s="26" t="s">
        <v>3</v>
      </c>
      <c r="C195" s="26"/>
      <c r="D195" s="25" t="s">
        <v>2</v>
      </c>
      <c r="E195" s="25"/>
      <c r="F195" s="26" t="s">
        <v>11</v>
      </c>
      <c r="G195" s="25"/>
      <c r="H195" s="26" t="s">
        <v>4</v>
      </c>
      <c r="I195" s="25"/>
      <c r="J195" s="26" t="s">
        <v>20</v>
      </c>
      <c r="K195" s="76"/>
      <c r="L195" s="30"/>
      <c r="M195" s="31"/>
    </row>
    <row r="196" spans="1:14" s="22" customFormat="1" ht="16.5" x14ac:dyDescent="0.3">
      <c r="A196" s="88"/>
      <c r="B196" s="39">
        <v>0.9</v>
      </c>
      <c r="C196" s="39" t="s">
        <v>6</v>
      </c>
      <c r="D196" s="39">
        <v>1.1000000000000001</v>
      </c>
      <c r="E196" s="39" t="s">
        <v>6</v>
      </c>
      <c r="F196" s="77">
        <v>0.25</v>
      </c>
      <c r="G196" s="39" t="s">
        <v>6</v>
      </c>
      <c r="H196" s="78">
        <v>1</v>
      </c>
      <c r="I196" s="39" t="s">
        <v>7</v>
      </c>
      <c r="J196" s="39">
        <f>ROUND(B196*D196*F196*H196,2)</f>
        <v>0.25</v>
      </c>
      <c r="K196" s="75" t="s">
        <v>16</v>
      </c>
      <c r="L196" s="75"/>
      <c r="M196" s="31"/>
      <c r="N196" s="22">
        <f>1.1-0.25</f>
        <v>0.85000000000000009</v>
      </c>
    </row>
    <row r="197" spans="1:14" s="22" customFormat="1" ht="16.5" x14ac:dyDescent="0.3">
      <c r="A197" s="88"/>
      <c r="B197" s="39">
        <v>0.9</v>
      </c>
      <c r="C197" s="39" t="s">
        <v>6</v>
      </c>
      <c r="D197" s="39">
        <v>0.7</v>
      </c>
      <c r="E197" s="39" t="s">
        <v>6</v>
      </c>
      <c r="F197" s="77">
        <v>0.25</v>
      </c>
      <c r="G197" s="39" t="s">
        <v>6</v>
      </c>
      <c r="H197" s="78">
        <v>1</v>
      </c>
      <c r="I197" s="39" t="s">
        <v>7</v>
      </c>
      <c r="J197" s="39">
        <f t="shared" ref="J197:J201" si="6">ROUND(B197*D197*F197*H197,2)</f>
        <v>0.16</v>
      </c>
      <c r="K197" s="75"/>
      <c r="L197" s="75"/>
      <c r="M197" s="31"/>
    </row>
    <row r="198" spans="1:14" s="22" customFormat="1" ht="16.5" x14ac:dyDescent="0.3">
      <c r="A198" s="88"/>
      <c r="B198" s="39">
        <v>0.95</v>
      </c>
      <c r="C198" s="39" t="s">
        <v>6</v>
      </c>
      <c r="D198" s="39">
        <v>0.75</v>
      </c>
      <c r="E198" s="39" t="s">
        <v>6</v>
      </c>
      <c r="F198" s="77">
        <v>0.25</v>
      </c>
      <c r="G198" s="39" t="s">
        <v>6</v>
      </c>
      <c r="H198" s="78">
        <v>1</v>
      </c>
      <c r="I198" s="39" t="s">
        <v>7</v>
      </c>
      <c r="J198" s="39">
        <f t="shared" si="6"/>
        <v>0.18</v>
      </c>
      <c r="K198" s="75"/>
      <c r="L198" s="75"/>
      <c r="M198" s="31"/>
    </row>
    <row r="199" spans="1:14" s="22" customFormat="1" ht="16.5" x14ac:dyDescent="0.3">
      <c r="A199" s="88"/>
      <c r="B199" s="39">
        <v>1.3</v>
      </c>
      <c r="C199" s="39" t="s">
        <v>6</v>
      </c>
      <c r="D199" s="39">
        <v>1.1000000000000001</v>
      </c>
      <c r="E199" s="39" t="s">
        <v>6</v>
      </c>
      <c r="F199" s="77">
        <v>0.25</v>
      </c>
      <c r="G199" s="39" t="s">
        <v>6</v>
      </c>
      <c r="H199" s="78">
        <v>1</v>
      </c>
      <c r="I199" s="39" t="s">
        <v>7</v>
      </c>
      <c r="J199" s="39">
        <f t="shared" si="6"/>
        <v>0.36</v>
      </c>
      <c r="K199" s="75"/>
      <c r="L199" s="75"/>
      <c r="M199" s="31"/>
    </row>
    <row r="200" spans="1:14" s="22" customFormat="1" ht="16.5" x14ac:dyDescent="0.3">
      <c r="A200" s="88"/>
      <c r="B200" s="39">
        <v>1.05</v>
      </c>
      <c r="C200" s="39" t="s">
        <v>6</v>
      </c>
      <c r="D200" s="39">
        <v>0.85</v>
      </c>
      <c r="E200" s="39" t="s">
        <v>6</v>
      </c>
      <c r="F200" s="77">
        <v>0.25</v>
      </c>
      <c r="G200" s="39" t="s">
        <v>6</v>
      </c>
      <c r="H200" s="78">
        <v>1</v>
      </c>
      <c r="I200" s="39" t="s">
        <v>7</v>
      </c>
      <c r="J200" s="39">
        <f t="shared" si="6"/>
        <v>0.22</v>
      </c>
      <c r="K200" s="75"/>
      <c r="L200" s="75"/>
      <c r="M200" s="31"/>
    </row>
    <row r="201" spans="1:14" s="22" customFormat="1" ht="16.5" x14ac:dyDescent="0.3">
      <c r="A201" s="88"/>
      <c r="B201" s="39">
        <v>1.2</v>
      </c>
      <c r="C201" s="39" t="s">
        <v>6</v>
      </c>
      <c r="D201" s="39">
        <v>1</v>
      </c>
      <c r="E201" s="39" t="s">
        <v>6</v>
      </c>
      <c r="F201" s="77">
        <v>0.25</v>
      </c>
      <c r="G201" s="39" t="s">
        <v>6</v>
      </c>
      <c r="H201" s="78">
        <v>1</v>
      </c>
      <c r="I201" s="39" t="s">
        <v>7</v>
      </c>
      <c r="J201" s="39">
        <f t="shared" si="6"/>
        <v>0.3</v>
      </c>
      <c r="K201" s="75"/>
      <c r="L201" s="75"/>
      <c r="M201" s="31"/>
    </row>
    <row r="202" spans="1:14" s="22" customFormat="1" ht="16.5" x14ac:dyDescent="0.3">
      <c r="A202" s="88"/>
      <c r="B202" s="39"/>
      <c r="C202" s="39"/>
      <c r="D202" s="39"/>
      <c r="E202" s="39"/>
      <c r="F202" s="77"/>
      <c r="G202" s="39"/>
      <c r="H202" s="76" t="s">
        <v>21</v>
      </c>
      <c r="I202" s="76" t="s">
        <v>7</v>
      </c>
      <c r="J202" s="79">
        <f>ROUND(SUM(J196:J201),2)</f>
        <v>1.47</v>
      </c>
      <c r="K202" s="80" t="s">
        <v>16</v>
      </c>
      <c r="L202" s="30"/>
      <c r="M202" s="31"/>
    </row>
    <row r="203" spans="1:14" s="22" customFormat="1" ht="16.5" x14ac:dyDescent="0.3">
      <c r="A203" s="88"/>
      <c r="B203" s="89" t="s">
        <v>27</v>
      </c>
      <c r="C203" s="30"/>
      <c r="D203" s="30"/>
      <c r="E203" s="90"/>
      <c r="F203" s="30"/>
      <c r="G203" s="91"/>
      <c r="H203" s="92"/>
      <c r="I203" s="30"/>
      <c r="J203" s="51"/>
      <c r="K203" s="30"/>
      <c r="L203" s="30"/>
      <c r="M203" s="31"/>
    </row>
    <row r="204" spans="1:14" s="22" customFormat="1" ht="16.5" x14ac:dyDescent="0.3">
      <c r="A204" s="88"/>
      <c r="B204" s="93" t="s">
        <v>28</v>
      </c>
      <c r="C204" s="94"/>
      <c r="D204" s="95" t="s">
        <v>29</v>
      </c>
      <c r="E204" s="96"/>
      <c r="F204" s="95" t="s">
        <v>30</v>
      </c>
      <c r="G204" s="95"/>
      <c r="H204" s="97" t="s">
        <v>31</v>
      </c>
      <c r="I204" s="95"/>
      <c r="J204" s="95" t="s">
        <v>32</v>
      </c>
      <c r="K204" s="30"/>
      <c r="L204" s="30"/>
      <c r="M204" s="31"/>
    </row>
    <row r="205" spans="1:14" s="22" customFormat="1" ht="16.5" x14ac:dyDescent="0.3">
      <c r="A205" s="88"/>
      <c r="B205" s="20">
        <v>0.14000000000000001</v>
      </c>
      <c r="C205" s="20" t="s">
        <v>6</v>
      </c>
      <c r="D205" s="20">
        <v>0.3</v>
      </c>
      <c r="E205" s="98" t="s">
        <v>6</v>
      </c>
      <c r="F205" s="20">
        <v>0.85</v>
      </c>
      <c r="G205" s="20" t="s">
        <v>6</v>
      </c>
      <c r="H205" s="99">
        <v>12</v>
      </c>
      <c r="I205" s="20" t="s">
        <v>7</v>
      </c>
      <c r="J205" s="39">
        <f>ROUND(B205*D205*F205*H205,2)</f>
        <v>0.43</v>
      </c>
      <c r="K205" s="75" t="s">
        <v>16</v>
      </c>
      <c r="L205" s="75" t="s">
        <v>278</v>
      </c>
      <c r="M205" s="31"/>
    </row>
    <row r="206" spans="1:14" s="22" customFormat="1" ht="16.5" x14ac:dyDescent="0.3">
      <c r="A206" s="88"/>
      <c r="B206" s="89"/>
      <c r="C206" s="30"/>
      <c r="D206" s="30"/>
      <c r="E206" s="90"/>
      <c r="F206" s="30"/>
      <c r="G206" s="91"/>
      <c r="H206" s="76" t="s">
        <v>21</v>
      </c>
      <c r="I206" s="76" t="s">
        <v>7</v>
      </c>
      <c r="J206" s="79">
        <f>ROUND(SUM(J205:J205),2)</f>
        <v>0.43</v>
      </c>
      <c r="K206" s="80" t="s">
        <v>16</v>
      </c>
      <c r="L206" s="75"/>
      <c r="M206" s="31"/>
    </row>
    <row r="207" spans="1:14" s="107" customFormat="1" ht="16.5" x14ac:dyDescent="0.3">
      <c r="A207" s="88"/>
      <c r="B207" s="89" t="s">
        <v>34</v>
      </c>
      <c r="C207" s="30"/>
      <c r="D207" s="30"/>
      <c r="E207" s="90"/>
      <c r="F207" s="30"/>
      <c r="G207" s="30"/>
      <c r="H207" s="100"/>
      <c r="I207" s="24"/>
      <c r="J207" s="30"/>
      <c r="K207" s="30"/>
      <c r="L207" s="30"/>
      <c r="M207" s="31"/>
    </row>
    <row r="208" spans="1:14" s="107" customFormat="1" ht="16.5" x14ac:dyDescent="0.3">
      <c r="A208" s="88"/>
      <c r="B208" s="95" t="s">
        <v>28</v>
      </c>
      <c r="C208" s="94"/>
      <c r="D208" s="95" t="s">
        <v>29</v>
      </c>
      <c r="E208" s="96"/>
      <c r="F208" s="95" t="s">
        <v>30</v>
      </c>
      <c r="G208" s="95"/>
      <c r="H208" s="97" t="s">
        <v>31</v>
      </c>
      <c r="I208" s="95"/>
      <c r="J208" s="156" t="s">
        <v>32</v>
      </c>
      <c r="K208" s="30"/>
      <c r="L208" s="30"/>
      <c r="M208" s="31"/>
    </row>
    <row r="209" spans="1:28" s="6" customFormat="1" ht="16.5" x14ac:dyDescent="0.3">
      <c r="A209" s="88"/>
      <c r="B209" s="39">
        <v>0.3</v>
      </c>
      <c r="C209" s="39" t="s">
        <v>6</v>
      </c>
      <c r="D209" s="39">
        <v>13.26</v>
      </c>
      <c r="E209" s="39" t="s">
        <v>6</v>
      </c>
      <c r="F209" s="39">
        <v>0.15</v>
      </c>
      <c r="G209" s="39" t="s">
        <v>6</v>
      </c>
      <c r="H209" s="39">
        <v>1</v>
      </c>
      <c r="I209" s="39" t="s">
        <v>7</v>
      </c>
      <c r="J209" s="39">
        <f t="shared" ref="J209:J215" si="7">ROUND(B209*D209*F209*H209,2)</f>
        <v>0.6</v>
      </c>
      <c r="K209" s="81" t="s">
        <v>16</v>
      </c>
      <c r="L209" s="75" t="s">
        <v>23</v>
      </c>
      <c r="M209" s="22" t="s">
        <v>276</v>
      </c>
      <c r="P209" s="83"/>
      <c r="AA209" s="87"/>
      <c r="AB209" s="87"/>
    </row>
    <row r="210" spans="1:28" s="115" customFormat="1" ht="16.5" x14ac:dyDescent="0.3">
      <c r="A210" s="88"/>
      <c r="B210" s="39">
        <v>0.3</v>
      </c>
      <c r="C210" s="39" t="s">
        <v>6</v>
      </c>
      <c r="D210" s="39">
        <v>3.4</v>
      </c>
      <c r="E210" s="39" t="s">
        <v>6</v>
      </c>
      <c r="F210" s="39">
        <v>0.15</v>
      </c>
      <c r="G210" s="39" t="s">
        <v>6</v>
      </c>
      <c r="H210" s="39">
        <v>1</v>
      </c>
      <c r="I210" s="39" t="s">
        <v>7</v>
      </c>
      <c r="J210" s="39">
        <f t="shared" si="7"/>
        <v>0.15</v>
      </c>
      <c r="K210" s="81" t="s">
        <v>16</v>
      </c>
      <c r="L210" s="75" t="s">
        <v>24</v>
      </c>
      <c r="M210" s="75" t="s">
        <v>276</v>
      </c>
      <c r="N210" s="112"/>
      <c r="O210" s="113"/>
      <c r="P210" s="114"/>
      <c r="AA210" s="116"/>
      <c r="AB210" s="116"/>
    </row>
    <row r="211" spans="1:28" s="6" customFormat="1" ht="16.5" x14ac:dyDescent="0.3">
      <c r="A211" s="88"/>
      <c r="B211" s="39">
        <v>0.3</v>
      </c>
      <c r="C211" s="39" t="s">
        <v>6</v>
      </c>
      <c r="D211" s="39">
        <v>13.9</v>
      </c>
      <c r="E211" s="39" t="s">
        <v>6</v>
      </c>
      <c r="F211" s="39">
        <v>0.15</v>
      </c>
      <c r="G211" s="39" t="s">
        <v>6</v>
      </c>
      <c r="H211" s="39">
        <v>1</v>
      </c>
      <c r="I211" s="39" t="s">
        <v>7</v>
      </c>
      <c r="J211" s="39">
        <f t="shared" si="7"/>
        <v>0.63</v>
      </c>
      <c r="K211" s="81" t="s">
        <v>16</v>
      </c>
      <c r="L211" s="75" t="s">
        <v>25</v>
      </c>
      <c r="M211" s="75" t="s">
        <v>276</v>
      </c>
      <c r="N211" s="117"/>
      <c r="O211" s="118"/>
      <c r="P211" s="83"/>
      <c r="AA211" s="87"/>
      <c r="AB211" s="87"/>
    </row>
    <row r="212" spans="1:28" s="6" customFormat="1" ht="16.5" x14ac:dyDescent="0.3">
      <c r="A212" s="88"/>
      <c r="B212" s="39">
        <v>0.3</v>
      </c>
      <c r="C212" s="39" t="s">
        <v>6</v>
      </c>
      <c r="D212" s="39">
        <v>13.9</v>
      </c>
      <c r="E212" s="39" t="s">
        <v>6</v>
      </c>
      <c r="F212" s="39">
        <v>0.15</v>
      </c>
      <c r="G212" s="39" t="s">
        <v>6</v>
      </c>
      <c r="H212" s="39">
        <v>1</v>
      </c>
      <c r="I212" s="39" t="s">
        <v>7</v>
      </c>
      <c r="J212" s="39">
        <f t="shared" si="7"/>
        <v>0.63</v>
      </c>
      <c r="K212" s="81" t="s">
        <v>16</v>
      </c>
      <c r="L212" s="75" t="s">
        <v>273</v>
      </c>
      <c r="M212" s="75" t="s">
        <v>276</v>
      </c>
      <c r="N212" s="117"/>
      <c r="O212" s="118"/>
      <c r="P212" s="83"/>
      <c r="AA212" s="87"/>
      <c r="AB212" s="87"/>
    </row>
    <row r="213" spans="1:28" s="6" customFormat="1" ht="16.5" x14ac:dyDescent="0.3">
      <c r="A213" s="88"/>
      <c r="B213" s="39">
        <v>0.3</v>
      </c>
      <c r="C213" s="39" t="s">
        <v>6</v>
      </c>
      <c r="D213" s="39">
        <v>6.39</v>
      </c>
      <c r="E213" s="39" t="s">
        <v>6</v>
      </c>
      <c r="F213" s="39">
        <v>0.15</v>
      </c>
      <c r="G213" s="39" t="s">
        <v>6</v>
      </c>
      <c r="H213" s="39">
        <v>1</v>
      </c>
      <c r="I213" s="39" t="s">
        <v>7</v>
      </c>
      <c r="J213" s="39">
        <f t="shared" si="7"/>
        <v>0.28999999999999998</v>
      </c>
      <c r="K213" s="81" t="s">
        <v>16</v>
      </c>
      <c r="L213" s="75" t="s">
        <v>274</v>
      </c>
      <c r="M213" s="75" t="s">
        <v>276</v>
      </c>
      <c r="N213" s="117"/>
      <c r="O213" s="118"/>
      <c r="P213" s="83"/>
      <c r="AA213" s="87"/>
      <c r="AB213" s="87"/>
    </row>
    <row r="214" spans="1:28" s="6" customFormat="1" ht="16.5" x14ac:dyDescent="0.3">
      <c r="A214" s="88"/>
      <c r="B214" s="39">
        <v>0.3</v>
      </c>
      <c r="C214" s="39" t="s">
        <v>6</v>
      </c>
      <c r="D214" s="39">
        <v>14.01</v>
      </c>
      <c r="E214" s="39" t="s">
        <v>6</v>
      </c>
      <c r="F214" s="39">
        <v>0.15</v>
      </c>
      <c r="G214" s="39" t="s">
        <v>6</v>
      </c>
      <c r="H214" s="39">
        <v>1</v>
      </c>
      <c r="I214" s="39" t="s">
        <v>7</v>
      </c>
      <c r="J214" s="39">
        <f t="shared" si="7"/>
        <v>0.63</v>
      </c>
      <c r="K214" s="81" t="s">
        <v>16</v>
      </c>
      <c r="L214" s="75" t="s">
        <v>275</v>
      </c>
      <c r="M214" s="75" t="s">
        <v>276</v>
      </c>
      <c r="N214" s="117"/>
      <c r="O214" s="118"/>
      <c r="P214" s="83"/>
      <c r="AA214" s="87"/>
      <c r="AB214" s="87"/>
    </row>
    <row r="215" spans="1:28" s="6" customFormat="1" ht="16.5" x14ac:dyDescent="0.3">
      <c r="A215" s="88"/>
      <c r="B215" s="39">
        <v>0.3</v>
      </c>
      <c r="C215" s="39" t="s">
        <v>6</v>
      </c>
      <c r="D215" s="39">
        <v>14.01</v>
      </c>
      <c r="E215" s="39" t="s">
        <v>6</v>
      </c>
      <c r="F215" s="39">
        <v>0.15</v>
      </c>
      <c r="G215" s="39" t="s">
        <v>6</v>
      </c>
      <c r="H215" s="39">
        <v>1</v>
      </c>
      <c r="I215" s="39" t="s">
        <v>7</v>
      </c>
      <c r="J215" s="82">
        <f t="shared" si="7"/>
        <v>0.63</v>
      </c>
      <c r="K215" s="81" t="s">
        <v>16</v>
      </c>
      <c r="L215" s="75" t="s">
        <v>277</v>
      </c>
      <c r="M215" s="75" t="s">
        <v>276</v>
      </c>
      <c r="N215" s="117"/>
      <c r="O215" s="118"/>
      <c r="P215" s="83"/>
      <c r="AA215" s="87"/>
      <c r="AB215" s="87"/>
    </row>
    <row r="216" spans="1:28" s="6" customFormat="1" ht="16.5" x14ac:dyDescent="0.3">
      <c r="A216" s="88"/>
      <c r="B216" s="89"/>
      <c r="C216" s="30"/>
      <c r="D216" s="30"/>
      <c r="E216" s="90"/>
      <c r="F216" s="30"/>
      <c r="G216" s="91"/>
      <c r="H216" s="76" t="s">
        <v>21</v>
      </c>
      <c r="I216" s="76" t="s">
        <v>7</v>
      </c>
      <c r="J216" s="79">
        <f>SUM(J209:J215)</f>
        <v>3.5599999999999996</v>
      </c>
      <c r="K216" s="80" t="s">
        <v>16</v>
      </c>
      <c r="L216" s="30"/>
      <c r="M216" s="31"/>
      <c r="N216" s="117"/>
      <c r="O216" s="118"/>
      <c r="P216" s="83"/>
      <c r="AA216" s="87"/>
      <c r="AB216" s="87"/>
    </row>
    <row r="217" spans="1:28" s="6" customFormat="1" ht="16.5" x14ac:dyDescent="0.3">
      <c r="A217" s="88"/>
      <c r="B217" s="89"/>
      <c r="C217" s="30"/>
      <c r="D217" s="30"/>
      <c r="E217" s="90"/>
      <c r="F217" s="30"/>
      <c r="G217" s="30"/>
      <c r="H217" s="100"/>
      <c r="I217" s="24"/>
      <c r="J217" s="30"/>
      <c r="K217" s="30"/>
      <c r="L217" s="30"/>
      <c r="M217" s="31"/>
      <c r="N217" s="117"/>
      <c r="P217" s="83"/>
      <c r="AA217" s="87"/>
      <c r="AB217" s="87"/>
    </row>
    <row r="218" spans="1:28" s="6" customFormat="1" ht="16.5" x14ac:dyDescent="0.3">
      <c r="A218" s="88"/>
      <c r="B218" s="101" t="s">
        <v>35</v>
      </c>
      <c r="C218" s="102"/>
      <c r="D218" s="95" t="s">
        <v>36</v>
      </c>
      <c r="E218" s="102"/>
      <c r="F218" s="95" t="s">
        <v>37</v>
      </c>
      <c r="G218" s="102"/>
      <c r="H218" s="22"/>
      <c r="I218" s="22"/>
      <c r="J218" s="22"/>
      <c r="K218" s="22"/>
      <c r="L218" s="30"/>
      <c r="M218" s="31"/>
      <c r="N218" s="117"/>
      <c r="O218" s="118"/>
      <c r="P218" s="83"/>
      <c r="Q218" s="83"/>
      <c r="R218" s="83"/>
      <c r="S218" s="83"/>
      <c r="T218" s="83"/>
      <c r="U218" s="121"/>
      <c r="V218" s="83"/>
      <c r="W218" s="122"/>
      <c r="X218" s="15"/>
      <c r="Y218" s="123"/>
      <c r="Z218" s="66"/>
      <c r="AA218" s="87"/>
      <c r="AB218" s="87"/>
    </row>
    <row r="219" spans="1:28" s="6" customFormat="1" ht="16.5" x14ac:dyDescent="0.3">
      <c r="A219" s="88"/>
      <c r="B219" s="39">
        <f>D189</f>
        <v>12.96</v>
      </c>
      <c r="C219" s="39" t="s">
        <v>38</v>
      </c>
      <c r="D219" s="39">
        <f>J202+J206+J216</f>
        <v>5.4599999999999991</v>
      </c>
      <c r="E219" s="39" t="s">
        <v>7</v>
      </c>
      <c r="F219" s="39">
        <f>B219-D219</f>
        <v>7.5000000000000018</v>
      </c>
      <c r="G219" s="30" t="s">
        <v>16</v>
      </c>
      <c r="H219" s="22"/>
      <c r="I219" s="22"/>
      <c r="J219" s="22"/>
      <c r="K219" s="22"/>
      <c r="L219" s="30"/>
      <c r="M219" s="31"/>
      <c r="N219" s="117"/>
    </row>
    <row r="220" spans="1:28" s="6" customFormat="1" ht="16.5" x14ac:dyDescent="0.3">
      <c r="A220" s="88"/>
      <c r="B220" s="39"/>
      <c r="C220" s="39"/>
      <c r="D220" s="39"/>
      <c r="E220" s="39"/>
      <c r="F220" s="39"/>
      <c r="G220" s="39"/>
      <c r="H220" s="39"/>
      <c r="I220" s="30"/>
      <c r="J220" s="39"/>
      <c r="K220" s="75"/>
      <c r="L220" s="30"/>
      <c r="M220" s="31"/>
      <c r="N220" s="117"/>
      <c r="S220" s="128"/>
      <c r="T220" s="129"/>
      <c r="U220" s="130"/>
      <c r="V220" s="131"/>
    </row>
    <row r="221" spans="1:28" s="6" customFormat="1" ht="16.5" x14ac:dyDescent="0.3">
      <c r="A221" s="88"/>
      <c r="B221" s="103" t="s">
        <v>9</v>
      </c>
      <c r="C221" s="104" t="s">
        <v>7</v>
      </c>
      <c r="D221" s="104">
        <f>F219</f>
        <v>7.5000000000000018</v>
      </c>
      <c r="E221" s="105" t="str">
        <f>'[20]PLANILHA ORÇAM.'!E44</f>
        <v>m³</v>
      </c>
      <c r="F221" s="22"/>
      <c r="G221" s="22"/>
      <c r="H221" s="22"/>
      <c r="I221" s="22"/>
      <c r="J221" s="106"/>
      <c r="K221" s="51"/>
      <c r="L221" s="30"/>
      <c r="M221" s="31"/>
      <c r="N221" s="117"/>
      <c r="S221" s="128"/>
      <c r="T221" s="129"/>
      <c r="U221" s="130"/>
      <c r="V221" s="131"/>
    </row>
    <row r="222" spans="1:28" s="6" customFormat="1" ht="16.5" x14ac:dyDescent="0.3">
      <c r="A222" s="88"/>
      <c r="B222" s="108" t="s">
        <v>39</v>
      </c>
      <c r="C222" s="39"/>
      <c r="D222" s="39"/>
      <c r="E222" s="39"/>
      <c r="F222" s="65"/>
      <c r="G222" s="29"/>
      <c r="H222" s="29"/>
      <c r="I222" s="51"/>
      <c r="J222" s="106"/>
      <c r="K222" s="51"/>
      <c r="L222" s="30"/>
      <c r="M222" s="31"/>
      <c r="N222" s="117"/>
      <c r="S222" s="128"/>
      <c r="T222" s="129"/>
      <c r="U222" s="130"/>
      <c r="V222" s="131"/>
    </row>
    <row r="223" spans="1:28" s="6" customFormat="1" ht="16.5" x14ac:dyDescent="0.3">
      <c r="A223" s="14"/>
      <c r="B223" s="5"/>
      <c r="C223" s="109"/>
      <c r="D223" s="73"/>
      <c r="E223" s="73"/>
      <c r="F223" s="74"/>
      <c r="G223" s="74"/>
      <c r="H223" s="110"/>
      <c r="I223" s="14"/>
      <c r="J223" s="5"/>
      <c r="K223" s="5"/>
      <c r="L223" s="5"/>
      <c r="M223" s="17"/>
    </row>
    <row r="224" spans="1:28" s="6" customFormat="1" ht="16.5" x14ac:dyDescent="0.3">
      <c r="A224" s="9" t="s">
        <v>130</v>
      </c>
      <c r="B224" s="10" t="str">
        <f>'[20]PLANILHA ORÇAM.'!B47</f>
        <v>INFRA ESTRUTURA</v>
      </c>
      <c r="C224" s="137"/>
      <c r="D224" s="138"/>
      <c r="E224" s="138"/>
      <c r="F224" s="70"/>
      <c r="G224" s="70"/>
      <c r="H224" s="139"/>
      <c r="I224" s="11"/>
      <c r="J224" s="10"/>
      <c r="K224" s="10"/>
      <c r="L224" s="10"/>
      <c r="M224" s="72"/>
    </row>
    <row r="225" spans="1:13" s="6" customFormat="1" ht="16.5" x14ac:dyDescent="0.3">
      <c r="A225" s="31"/>
      <c r="B225" s="24"/>
      <c r="C225" s="51"/>
      <c r="D225" s="76"/>
      <c r="E225" s="76"/>
      <c r="F225" s="80"/>
      <c r="G225" s="80"/>
      <c r="H225" s="140"/>
      <c r="I225" s="31"/>
      <c r="J225" s="24"/>
      <c r="K225" s="24"/>
      <c r="L225" s="24"/>
      <c r="M225" s="31"/>
    </row>
    <row r="226" spans="1:13" s="6" customFormat="1" ht="16.5" x14ac:dyDescent="0.3">
      <c r="A226" s="39" t="s">
        <v>132</v>
      </c>
      <c r="B226" s="656" t="str">
        <f>'[20]PLANILHA ORÇAM.'!D49</f>
        <v>Lastro de concreto magro, aplicado em pisos ou radiers, espessura de 3 cm. af_07_2016</v>
      </c>
      <c r="C226" s="656"/>
      <c r="D226" s="656"/>
      <c r="E226" s="656"/>
      <c r="F226" s="656"/>
      <c r="G226" s="656"/>
      <c r="H226" s="656"/>
      <c r="I226" s="656"/>
      <c r="J226" s="656"/>
      <c r="K226" s="30"/>
      <c r="L226" s="30"/>
      <c r="M226" s="20"/>
    </row>
    <row r="227" spans="1:13" s="6" customFormat="1" ht="16.5" x14ac:dyDescent="0.3">
      <c r="A227" s="141"/>
      <c r="B227" s="24" t="s">
        <v>279</v>
      </c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3"/>
    </row>
    <row r="228" spans="1:13" s="6" customFormat="1" ht="16.5" x14ac:dyDescent="0.3">
      <c r="A228" s="141"/>
      <c r="B228" s="24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3"/>
    </row>
    <row r="229" spans="1:13" s="6" customFormat="1" ht="16.5" x14ac:dyDescent="0.3">
      <c r="A229" s="39"/>
      <c r="B229" s="26" t="s">
        <v>3</v>
      </c>
      <c r="C229" s="25"/>
      <c r="D229" s="26" t="s">
        <v>2</v>
      </c>
      <c r="E229" s="28"/>
      <c r="F229" s="26" t="s">
        <v>4</v>
      </c>
      <c r="G229" s="25"/>
      <c r="H229" s="144"/>
      <c r="I229" s="30"/>
      <c r="J229" s="30"/>
      <c r="K229" s="30"/>
      <c r="L229" s="30"/>
      <c r="M229" s="31"/>
    </row>
    <row r="230" spans="1:13" s="6" customFormat="1" ht="16.5" x14ac:dyDescent="0.3">
      <c r="A230" s="76"/>
      <c r="B230" s="39">
        <v>0.9</v>
      </c>
      <c r="C230" s="39" t="s">
        <v>6</v>
      </c>
      <c r="D230" s="39">
        <v>1.1000000000000001</v>
      </c>
      <c r="E230" s="39" t="s">
        <v>6</v>
      </c>
      <c r="F230" s="77">
        <v>1</v>
      </c>
      <c r="G230" s="39" t="s">
        <v>6</v>
      </c>
      <c r="H230" s="78"/>
      <c r="I230" s="39" t="s">
        <v>7</v>
      </c>
      <c r="J230" s="39">
        <f>B230*D230</f>
        <v>0.9900000000000001</v>
      </c>
      <c r="K230" s="30"/>
      <c r="L230" s="30"/>
      <c r="M230" s="31"/>
    </row>
    <row r="231" spans="1:13" s="6" customFormat="1" ht="16.5" x14ac:dyDescent="0.3">
      <c r="A231" s="76"/>
      <c r="B231" s="39">
        <v>0.9</v>
      </c>
      <c r="C231" s="39" t="s">
        <v>6</v>
      </c>
      <c r="D231" s="39">
        <v>0.7</v>
      </c>
      <c r="E231" s="39" t="s">
        <v>6</v>
      </c>
      <c r="F231" s="77">
        <v>1</v>
      </c>
      <c r="G231" s="39" t="s">
        <v>6</v>
      </c>
      <c r="H231" s="78"/>
      <c r="I231" s="39" t="s">
        <v>7</v>
      </c>
      <c r="J231" s="39">
        <f t="shared" ref="J231:J235" si="8">B231*D231</f>
        <v>0.63</v>
      </c>
      <c r="K231" s="30"/>
      <c r="L231" s="30"/>
      <c r="M231" s="31"/>
    </row>
    <row r="232" spans="1:13" s="6" customFormat="1" ht="16.5" x14ac:dyDescent="0.3">
      <c r="A232" s="76"/>
      <c r="B232" s="39">
        <v>0.95</v>
      </c>
      <c r="C232" s="39" t="s">
        <v>6</v>
      </c>
      <c r="D232" s="39">
        <v>0.75</v>
      </c>
      <c r="E232" s="39" t="s">
        <v>6</v>
      </c>
      <c r="F232" s="77">
        <v>1</v>
      </c>
      <c r="G232" s="39" t="s">
        <v>6</v>
      </c>
      <c r="H232" s="78"/>
      <c r="I232" s="39" t="s">
        <v>7</v>
      </c>
      <c r="J232" s="39">
        <f t="shared" si="8"/>
        <v>0.71249999999999991</v>
      </c>
      <c r="K232" s="30"/>
      <c r="L232" s="30"/>
      <c r="M232" s="31"/>
    </row>
    <row r="233" spans="1:13" s="6" customFormat="1" ht="16.5" x14ac:dyDescent="0.3">
      <c r="A233" s="76"/>
      <c r="B233" s="39">
        <v>1.3</v>
      </c>
      <c r="C233" s="39" t="s">
        <v>6</v>
      </c>
      <c r="D233" s="39">
        <v>1.1000000000000001</v>
      </c>
      <c r="E233" s="39" t="s">
        <v>6</v>
      </c>
      <c r="F233" s="77">
        <v>1</v>
      </c>
      <c r="G233" s="39" t="s">
        <v>6</v>
      </c>
      <c r="H233" s="78"/>
      <c r="I233" s="39" t="s">
        <v>7</v>
      </c>
      <c r="J233" s="39">
        <f t="shared" si="8"/>
        <v>1.4300000000000002</v>
      </c>
      <c r="K233" s="30"/>
      <c r="L233" s="30"/>
      <c r="M233" s="31"/>
    </row>
    <row r="234" spans="1:13" s="6" customFormat="1" ht="16.5" x14ac:dyDescent="0.3">
      <c r="A234" s="76"/>
      <c r="B234" s="39">
        <v>1.05</v>
      </c>
      <c r="C234" s="39" t="s">
        <v>6</v>
      </c>
      <c r="D234" s="39">
        <v>0.85</v>
      </c>
      <c r="E234" s="39" t="s">
        <v>6</v>
      </c>
      <c r="F234" s="77">
        <v>1</v>
      </c>
      <c r="G234" s="39" t="s">
        <v>6</v>
      </c>
      <c r="H234" s="78"/>
      <c r="I234" s="39" t="s">
        <v>7</v>
      </c>
      <c r="J234" s="39">
        <f t="shared" si="8"/>
        <v>0.89249999999999996</v>
      </c>
      <c r="K234" s="30"/>
      <c r="L234" s="30"/>
      <c r="M234" s="31"/>
    </row>
    <row r="235" spans="1:13" s="6" customFormat="1" ht="16.5" x14ac:dyDescent="0.3">
      <c r="A235" s="76"/>
      <c r="B235" s="39">
        <v>1.2</v>
      </c>
      <c r="C235" s="39" t="s">
        <v>6</v>
      </c>
      <c r="D235" s="39">
        <v>1</v>
      </c>
      <c r="E235" s="39" t="s">
        <v>6</v>
      </c>
      <c r="F235" s="77">
        <v>1</v>
      </c>
      <c r="G235" s="39" t="s">
        <v>6</v>
      </c>
      <c r="H235" s="78"/>
      <c r="I235" s="39" t="s">
        <v>7</v>
      </c>
      <c r="J235" s="39">
        <f t="shared" si="8"/>
        <v>1.2</v>
      </c>
      <c r="K235" s="30"/>
      <c r="L235" s="30"/>
      <c r="M235" s="31"/>
    </row>
    <row r="236" spans="1:13" s="6" customFormat="1" ht="16.5" x14ac:dyDescent="0.3">
      <c r="A236" s="76"/>
      <c r="B236" s="39"/>
      <c r="C236" s="39"/>
      <c r="D236" s="39"/>
      <c r="E236" s="22"/>
      <c r="F236" s="76"/>
      <c r="G236" s="76"/>
      <c r="H236" s="76" t="s">
        <v>21</v>
      </c>
      <c r="I236" s="76" t="s">
        <v>7</v>
      </c>
      <c r="J236" s="79">
        <f>SUM(J229:J235)</f>
        <v>5.8550000000000004</v>
      </c>
      <c r="K236" s="80" t="s">
        <v>16</v>
      </c>
      <c r="L236" s="30"/>
      <c r="M236" s="31"/>
    </row>
    <row r="237" spans="1:13" s="6" customFormat="1" ht="16.5" x14ac:dyDescent="0.3">
      <c r="A237" s="76"/>
      <c r="B237" s="39"/>
      <c r="C237" s="39"/>
      <c r="D237" s="39"/>
      <c r="E237" s="22"/>
      <c r="F237" s="76"/>
      <c r="G237" s="76"/>
      <c r="H237" s="76"/>
      <c r="I237" s="80"/>
      <c r="J237" s="30"/>
      <c r="K237" s="30"/>
      <c r="L237" s="30"/>
      <c r="M237" s="31"/>
    </row>
    <row r="238" spans="1:13" s="6" customFormat="1" ht="16.5" x14ac:dyDescent="0.3">
      <c r="A238" s="5"/>
      <c r="B238" s="69" t="s">
        <v>9</v>
      </c>
      <c r="C238" s="138" t="s">
        <v>7</v>
      </c>
      <c r="D238" s="70">
        <f>J236</f>
        <v>5.8550000000000004</v>
      </c>
      <c r="E238" s="145" t="str">
        <f>'[20]PLANILHA ORÇAM.'!E49</f>
        <v>m²</v>
      </c>
      <c r="G238" s="5"/>
      <c r="H238" s="5"/>
      <c r="I238" s="5"/>
      <c r="J238" s="5"/>
      <c r="K238" s="5"/>
      <c r="L238" s="5"/>
      <c r="M238" s="5"/>
    </row>
    <row r="239" spans="1:13" s="6" customFormat="1" ht="16.5" x14ac:dyDescent="0.3">
      <c r="A239" s="73"/>
      <c r="B239" s="146"/>
      <c r="C239" s="5"/>
      <c r="D239" s="5"/>
      <c r="E239" s="5"/>
      <c r="F239" s="5"/>
      <c r="G239" s="126"/>
      <c r="H239" s="5"/>
      <c r="I239" s="5"/>
      <c r="J239" s="5"/>
      <c r="K239" s="5"/>
      <c r="L239" s="5"/>
      <c r="M239" s="17"/>
    </row>
    <row r="240" spans="1:13" s="22" customFormat="1" ht="16.5" x14ac:dyDescent="0.3">
      <c r="A240" s="39" t="s">
        <v>133</v>
      </c>
      <c r="B240" s="656" t="str">
        <f>'[20]PLANILHA ORÇAM.'!D50</f>
        <v>Fabricação, montagem e desmontagem de fôrma para viga baldrame, em madeira serrada, e=25 mm, 4 utilizações. af_06/2017</v>
      </c>
      <c r="C240" s="656"/>
      <c r="D240" s="656"/>
      <c r="E240" s="656"/>
      <c r="F240" s="656"/>
      <c r="G240" s="656"/>
      <c r="H240" s="656"/>
      <c r="I240" s="656"/>
      <c r="J240" s="656"/>
      <c r="K240" s="656"/>
      <c r="L240" s="656"/>
      <c r="M240" s="656"/>
    </row>
    <row r="241" spans="1:13" s="6" customFormat="1" ht="16.5" x14ac:dyDescent="0.3">
      <c r="A241" s="76"/>
      <c r="B241" s="92" t="s">
        <v>40</v>
      </c>
      <c r="C241" s="30"/>
      <c r="D241" s="30"/>
      <c r="E241" s="30"/>
      <c r="F241" s="30"/>
      <c r="G241" s="36"/>
      <c r="H241" s="30"/>
      <c r="I241" s="30"/>
      <c r="J241" s="30"/>
      <c r="K241" s="30"/>
      <c r="L241" s="30"/>
      <c r="M241" s="31"/>
    </row>
    <row r="242" spans="1:13" s="6" customFormat="1" ht="16.5" x14ac:dyDescent="0.3">
      <c r="A242" s="76"/>
      <c r="B242" s="24" t="s">
        <v>280</v>
      </c>
      <c r="C242" s="30"/>
      <c r="D242" s="30"/>
      <c r="E242" s="30"/>
      <c r="F242" s="30"/>
      <c r="G242" s="36"/>
      <c r="H242" s="30"/>
      <c r="I242" s="30"/>
      <c r="J242" s="30"/>
      <c r="K242" s="30"/>
      <c r="L242" s="30"/>
      <c r="M242" s="31"/>
    </row>
    <row r="243" spans="1:13" s="22" customFormat="1" ht="30.75" customHeight="1" x14ac:dyDescent="0.3">
      <c r="A243" s="76"/>
      <c r="B243" s="24"/>
      <c r="C243" s="30"/>
      <c r="D243" s="30"/>
      <c r="E243" s="30"/>
      <c r="F243" s="30"/>
      <c r="G243" s="36"/>
      <c r="H243" s="30"/>
      <c r="I243" s="30"/>
      <c r="J243" s="30"/>
      <c r="K243" s="30"/>
      <c r="L243" s="30"/>
      <c r="M243" s="31"/>
    </row>
    <row r="244" spans="1:13" s="22" customFormat="1" ht="16.5" x14ac:dyDescent="0.3">
      <c r="A244" s="76"/>
      <c r="C244" s="147" t="s">
        <v>41</v>
      </c>
      <c r="D244" s="147">
        <v>33.76</v>
      </c>
      <c r="E244" s="30" t="s">
        <v>8</v>
      </c>
      <c r="G244" s="36"/>
      <c r="H244" s="92"/>
      <c r="I244" s="30"/>
      <c r="J244" s="30"/>
      <c r="K244" s="20"/>
      <c r="L244" s="30"/>
      <c r="M244" s="24"/>
    </row>
    <row r="245" spans="1:13" s="22" customFormat="1" ht="16.5" x14ac:dyDescent="0.3">
      <c r="A245" s="5"/>
      <c r="B245" s="69" t="s">
        <v>9</v>
      </c>
      <c r="C245" s="138" t="s">
        <v>7</v>
      </c>
      <c r="D245" s="70">
        <f>SUM(D244:D244)</f>
        <v>33.76</v>
      </c>
      <c r="E245" s="145" t="s">
        <v>8</v>
      </c>
      <c r="F245" s="6"/>
      <c r="G245" s="5"/>
      <c r="H245" s="5"/>
      <c r="I245" s="5"/>
      <c r="J245" s="5"/>
      <c r="K245" s="14"/>
      <c r="L245" s="5"/>
      <c r="M245" s="16"/>
    </row>
    <row r="246" spans="1:13" s="22" customFormat="1" ht="16.5" x14ac:dyDescent="0.3">
      <c r="A246" s="5"/>
      <c r="B246" s="5"/>
      <c r="C246" s="5"/>
      <c r="D246" s="148"/>
      <c r="E246" s="16"/>
      <c r="F246" s="5"/>
      <c r="G246" s="5"/>
      <c r="H246" s="149"/>
      <c r="I246" s="5"/>
      <c r="J246" s="5"/>
      <c r="K246" s="14"/>
      <c r="L246" s="5"/>
      <c r="M246" s="16"/>
    </row>
    <row r="247" spans="1:13" s="22" customFormat="1" ht="16.5" x14ac:dyDescent="0.3">
      <c r="A247" s="39" t="s">
        <v>134</v>
      </c>
      <c r="B247" s="655" t="str">
        <f>'[20]PLANILHA ORÇAM.'!D51</f>
        <v>Fabricação de fôrma para pilares e estruturas similares, em madeira serrada, e=25 mm. af_12/2015</v>
      </c>
      <c r="C247" s="655"/>
      <c r="D247" s="655"/>
      <c r="E247" s="655"/>
      <c r="F247" s="655"/>
      <c r="G247" s="655"/>
      <c r="H247" s="655"/>
      <c r="I247" s="655"/>
      <c r="J247" s="655"/>
      <c r="K247" s="655"/>
      <c r="L247" s="655"/>
      <c r="M247" s="655"/>
    </row>
    <row r="248" spans="1:13" s="6" customFormat="1" ht="16.5" x14ac:dyDescent="0.3">
      <c r="A248" s="76"/>
      <c r="B248" s="24" t="s">
        <v>282</v>
      </c>
      <c r="C248" s="30"/>
      <c r="D248" s="30"/>
      <c r="E248" s="30"/>
      <c r="F248" s="30"/>
      <c r="G248" s="36"/>
      <c r="H248" s="30"/>
      <c r="I248" s="30"/>
      <c r="J248" s="30"/>
      <c r="K248" s="20"/>
      <c r="L248" s="30"/>
      <c r="M248" s="24"/>
    </row>
    <row r="249" spans="1:13" s="6" customFormat="1" ht="16.5" x14ac:dyDescent="0.3">
      <c r="A249" s="76"/>
      <c r="B249" s="92"/>
      <c r="C249" s="30"/>
      <c r="D249" s="30"/>
      <c r="E249" s="30"/>
      <c r="F249" s="30"/>
      <c r="G249" s="36"/>
      <c r="H249" s="30"/>
      <c r="I249" s="30"/>
      <c r="J249" s="30"/>
      <c r="K249" s="30"/>
      <c r="L249" s="30"/>
      <c r="M249" s="31"/>
    </row>
    <row r="250" spans="1:13" s="22" customFormat="1" ht="30" customHeight="1" x14ac:dyDescent="0.3">
      <c r="A250" s="76"/>
      <c r="C250" s="147" t="s">
        <v>42</v>
      </c>
      <c r="D250" s="147">
        <f>16.65+16.45</f>
        <v>33.099999999999994</v>
      </c>
      <c r="E250" s="30" t="s">
        <v>8</v>
      </c>
      <c r="G250" s="36"/>
      <c r="H250" s="30"/>
      <c r="I250" s="30"/>
      <c r="J250" s="30"/>
      <c r="K250" s="30"/>
      <c r="L250" s="30"/>
      <c r="M250" s="31"/>
    </row>
    <row r="251" spans="1:13" s="22" customFormat="1" ht="16.5" x14ac:dyDescent="0.3">
      <c r="A251" s="5"/>
      <c r="B251" s="69" t="s">
        <v>9</v>
      </c>
      <c r="C251" s="138" t="s">
        <v>7</v>
      </c>
      <c r="D251" s="70">
        <f>SUM(D250:D250)</f>
        <v>33.099999999999994</v>
      </c>
      <c r="E251" s="145" t="s">
        <v>8</v>
      </c>
      <c r="F251" s="6"/>
      <c r="G251" s="5"/>
      <c r="H251" s="5"/>
      <c r="I251" s="5"/>
      <c r="J251" s="5"/>
      <c r="K251" s="5"/>
      <c r="L251" s="5"/>
      <c r="M251" s="5"/>
    </row>
    <row r="252" spans="1:13" s="22" customFormat="1" ht="16.5" x14ac:dyDescent="0.3">
      <c r="A252" s="73"/>
      <c r="B252" s="146"/>
      <c r="C252" s="5"/>
      <c r="D252" s="5"/>
      <c r="E252" s="5"/>
      <c r="F252" s="5"/>
      <c r="G252" s="126"/>
      <c r="H252" s="5"/>
      <c r="I252" s="5"/>
      <c r="J252" s="5"/>
      <c r="K252" s="5"/>
      <c r="L252" s="5"/>
      <c r="M252" s="17"/>
    </row>
    <row r="253" spans="1:13" s="150" customFormat="1" ht="28.5" customHeight="1" x14ac:dyDescent="0.3">
      <c r="A253" s="39" t="s">
        <v>135</v>
      </c>
      <c r="B253" s="655" t="str">
        <f>'[20]PLANILHA ORÇAM.'!D52</f>
        <v>Armação de pilar ou viga de uma estrutura convencional de concreto armado em uma edificação térrea ou sobrado utilizando aço ca-60 de 5,0 mm - montagem. af_12/2015</v>
      </c>
      <c r="C253" s="655"/>
      <c r="D253" s="655"/>
      <c r="E253" s="655"/>
      <c r="F253" s="655"/>
      <c r="G253" s="655"/>
      <c r="H253" s="655"/>
      <c r="I253" s="655"/>
      <c r="J253" s="655"/>
      <c r="K253" s="655"/>
      <c r="L253" s="655"/>
      <c r="M253" s="655"/>
    </row>
    <row r="254" spans="1:13" s="150" customFormat="1" ht="16.5" x14ac:dyDescent="0.3">
      <c r="A254" s="76"/>
      <c r="B254" s="24" t="s">
        <v>282</v>
      </c>
      <c r="C254" s="30"/>
      <c r="D254" s="30"/>
      <c r="E254" s="30"/>
      <c r="F254" s="30"/>
      <c r="G254" s="36"/>
      <c r="H254" s="30"/>
      <c r="I254" s="30"/>
      <c r="J254" s="30"/>
      <c r="K254" s="30"/>
      <c r="L254" s="30"/>
      <c r="M254" s="31"/>
    </row>
    <row r="255" spans="1:13" s="131" customFormat="1" ht="16.5" x14ac:dyDescent="0.3">
      <c r="A255" s="76"/>
      <c r="B255" s="24"/>
      <c r="C255" s="30"/>
      <c r="D255" s="30"/>
      <c r="E255" s="30"/>
      <c r="F255" s="30"/>
      <c r="G255" s="36"/>
      <c r="H255" s="30"/>
      <c r="I255" s="30"/>
      <c r="J255" s="30"/>
      <c r="K255" s="30"/>
      <c r="L255" s="30"/>
      <c r="M255" s="31"/>
    </row>
    <row r="256" spans="1:13" s="131" customFormat="1" ht="16.5" x14ac:dyDescent="0.3">
      <c r="A256" s="76"/>
      <c r="B256" s="92"/>
      <c r="C256" s="147" t="s">
        <v>43</v>
      </c>
      <c r="D256" s="147">
        <f>13.91+15.64</f>
        <v>29.55</v>
      </c>
      <c r="E256" s="30" t="s">
        <v>44</v>
      </c>
      <c r="F256" s="22"/>
      <c r="G256" s="36"/>
      <c r="H256" s="30"/>
      <c r="I256" s="91"/>
      <c r="J256" s="30"/>
      <c r="K256" s="92"/>
      <c r="L256" s="30"/>
      <c r="M256" s="31"/>
    </row>
    <row r="257" spans="1:14" s="150" customFormat="1" ht="32.25" customHeight="1" x14ac:dyDescent="0.3">
      <c r="A257" s="76"/>
      <c r="B257" s="92"/>
      <c r="C257" s="147" t="s">
        <v>41</v>
      </c>
      <c r="D257" s="147">
        <v>34.82</v>
      </c>
      <c r="E257" s="30" t="s">
        <v>44</v>
      </c>
      <c r="F257" s="22"/>
      <c r="G257" s="36"/>
      <c r="H257" s="30"/>
      <c r="I257" s="30"/>
      <c r="J257" s="30"/>
      <c r="K257" s="30"/>
      <c r="L257" s="30"/>
      <c r="M257" s="31"/>
    </row>
    <row r="258" spans="1:14" s="150" customFormat="1" ht="16.5" x14ac:dyDescent="0.3">
      <c r="A258" s="73"/>
      <c r="B258" s="69" t="s">
        <v>9</v>
      </c>
      <c r="C258" s="138" t="s">
        <v>7</v>
      </c>
      <c r="D258" s="70">
        <f>SUM(D256:D257)</f>
        <v>64.37</v>
      </c>
      <c r="E258" s="145" t="s">
        <v>44</v>
      </c>
      <c r="F258" s="6"/>
      <c r="G258" s="126"/>
      <c r="H258" s="5"/>
      <c r="I258" s="5"/>
      <c r="J258" s="5"/>
      <c r="K258" s="5"/>
      <c r="L258" s="5"/>
      <c r="M258" s="17"/>
    </row>
    <row r="259" spans="1:14" s="150" customFormat="1" ht="16.5" x14ac:dyDescent="0.3">
      <c r="A259" s="73"/>
      <c r="B259" s="148" t="s">
        <v>283</v>
      </c>
      <c r="C259" s="5"/>
      <c r="D259" s="5"/>
      <c r="E259" s="5"/>
      <c r="F259" s="5"/>
      <c r="G259" s="126"/>
      <c r="H259" s="5"/>
      <c r="I259" s="5"/>
      <c r="J259" s="5"/>
      <c r="K259" s="5"/>
      <c r="L259" s="5"/>
      <c r="M259" s="17"/>
    </row>
    <row r="260" spans="1:14" s="150" customFormat="1" ht="21.75" customHeight="1" x14ac:dyDescent="0.3">
      <c r="A260" s="39" t="s">
        <v>137</v>
      </c>
      <c r="B260" s="655" t="str">
        <f>'[20]PLANILHA ORÇAM.'!D54</f>
        <v>Armação de pilar ou viga de uma estrutura convencional de concreto armado em uma edificação térrea ou sobrado utilizando aço ca-50 de 8,0 mm - montagem. af_12/2015</v>
      </c>
      <c r="C260" s="655"/>
      <c r="D260" s="655"/>
      <c r="E260" s="655"/>
      <c r="F260" s="655"/>
      <c r="G260" s="655"/>
      <c r="H260" s="655"/>
      <c r="I260" s="655"/>
      <c r="J260" s="655"/>
      <c r="K260" s="655"/>
      <c r="L260" s="655"/>
      <c r="M260" s="655"/>
    </row>
    <row r="261" spans="1:14" s="131" customFormat="1" ht="16.5" x14ac:dyDescent="0.3">
      <c r="A261" s="76"/>
      <c r="B261" s="24" t="s">
        <v>282</v>
      </c>
      <c r="C261" s="30"/>
      <c r="D261" s="30"/>
      <c r="E261" s="30"/>
      <c r="F261" s="30"/>
      <c r="G261" s="36"/>
      <c r="H261" s="30"/>
      <c r="I261" s="30"/>
      <c r="J261" s="30"/>
      <c r="K261" s="30"/>
      <c r="L261" s="30"/>
      <c r="M261" s="31"/>
    </row>
    <row r="262" spans="1:14" s="131" customFormat="1" ht="16.5" x14ac:dyDescent="0.3">
      <c r="A262" s="76"/>
      <c r="B262" s="92"/>
      <c r="C262" s="30"/>
      <c r="D262" s="30"/>
      <c r="E262" s="30"/>
      <c r="F262" s="30"/>
      <c r="G262" s="36"/>
      <c r="H262" s="30"/>
      <c r="I262" s="30"/>
      <c r="J262" s="30"/>
      <c r="K262" s="30"/>
      <c r="L262" s="30"/>
      <c r="M262" s="30"/>
    </row>
    <row r="263" spans="1:14" s="150" customFormat="1" ht="27" customHeight="1" x14ac:dyDescent="0.3">
      <c r="A263" s="76"/>
      <c r="B263" s="92"/>
      <c r="C263" s="147" t="s">
        <v>43</v>
      </c>
      <c r="D263" s="147">
        <f>27.45+6.82+20.55</f>
        <v>54.819999999999993</v>
      </c>
      <c r="E263" s="30" t="s">
        <v>44</v>
      </c>
      <c r="G263" s="36"/>
      <c r="H263" s="30"/>
      <c r="I263" s="30"/>
      <c r="J263" s="30"/>
      <c r="K263" s="30"/>
      <c r="L263" s="30"/>
      <c r="M263" s="30"/>
    </row>
    <row r="264" spans="1:14" s="150" customFormat="1" ht="16.5" x14ac:dyDescent="0.3">
      <c r="A264" s="76"/>
      <c r="B264" s="92"/>
      <c r="C264" s="147" t="s">
        <v>41</v>
      </c>
      <c r="D264" s="147">
        <v>20.55</v>
      </c>
      <c r="E264" s="30" t="s">
        <v>44</v>
      </c>
      <c r="G264" s="36"/>
      <c r="H264" s="92"/>
      <c r="I264" s="30"/>
      <c r="J264" s="91"/>
      <c r="K264" s="30"/>
      <c r="L264" s="92"/>
      <c r="M264" s="30"/>
    </row>
    <row r="265" spans="1:14" s="150" customFormat="1" ht="16.5" x14ac:dyDescent="0.3">
      <c r="A265" s="5"/>
      <c r="B265" s="69" t="s">
        <v>9</v>
      </c>
      <c r="C265" s="138" t="s">
        <v>7</v>
      </c>
      <c r="D265" s="70">
        <f>SUM(D263:D264)</f>
        <v>75.36999999999999</v>
      </c>
      <c r="E265" s="145" t="s">
        <v>44</v>
      </c>
      <c r="F265" s="131"/>
      <c r="G265" s="5"/>
      <c r="H265" s="5"/>
      <c r="I265" s="30"/>
      <c r="J265" s="30"/>
      <c r="K265" s="30"/>
      <c r="L265" s="30"/>
      <c r="M265" s="30"/>
    </row>
    <row r="266" spans="1:14" s="150" customFormat="1" ht="16.5" x14ac:dyDescent="0.3">
      <c r="A266" s="73"/>
      <c r="B266" s="148" t="s">
        <v>283</v>
      </c>
      <c r="C266" s="5"/>
      <c r="D266" s="5"/>
      <c r="E266" s="5"/>
      <c r="F266" s="5"/>
      <c r="G266" s="126"/>
      <c r="H266" s="5"/>
      <c r="I266" s="5"/>
      <c r="J266" s="5"/>
      <c r="K266" s="5"/>
      <c r="L266" s="5"/>
      <c r="M266" s="17"/>
    </row>
    <row r="267" spans="1:14" s="22" customFormat="1" ht="23.25" customHeight="1" x14ac:dyDescent="0.3">
      <c r="A267" s="39" t="s">
        <v>138</v>
      </c>
      <c r="B267" s="655" t="s">
        <v>126</v>
      </c>
      <c r="C267" s="655"/>
      <c r="D267" s="655"/>
      <c r="E267" s="655"/>
      <c r="F267" s="655"/>
      <c r="G267" s="655"/>
      <c r="H267" s="655"/>
      <c r="I267" s="655"/>
      <c r="J267" s="655"/>
      <c r="K267" s="655"/>
      <c r="L267" s="655"/>
      <c r="M267" s="655"/>
    </row>
    <row r="268" spans="1:14" s="6" customFormat="1" ht="16.5" x14ac:dyDescent="0.3">
      <c r="A268" s="76"/>
      <c r="B268" s="24" t="s">
        <v>282</v>
      </c>
      <c r="C268" s="30"/>
      <c r="D268" s="30"/>
      <c r="E268" s="30"/>
      <c r="F268" s="30"/>
      <c r="G268" s="36"/>
      <c r="H268" s="30"/>
      <c r="I268" s="30"/>
      <c r="J268" s="30"/>
      <c r="K268" s="30"/>
      <c r="L268" s="30"/>
      <c r="M268" s="30"/>
      <c r="N268" s="30"/>
    </row>
    <row r="269" spans="1:14" s="6" customFormat="1" ht="16.5" x14ac:dyDescent="0.3">
      <c r="A269" s="39"/>
      <c r="B269" s="36"/>
      <c r="C269" s="36"/>
      <c r="D269" s="30"/>
      <c r="E269" s="30"/>
      <c r="F269" s="30"/>
      <c r="G269" s="36"/>
      <c r="H269" s="36"/>
      <c r="I269" s="36"/>
      <c r="J269" s="30"/>
      <c r="K269" s="30"/>
      <c r="L269" s="30"/>
      <c r="M269" s="30"/>
      <c r="N269" s="30"/>
    </row>
    <row r="270" spans="1:14" s="22" customFormat="1" ht="16.5" x14ac:dyDescent="0.3">
      <c r="A270" s="76"/>
      <c r="B270" s="150"/>
      <c r="C270" s="147" t="s">
        <v>42</v>
      </c>
      <c r="D270" s="147">
        <f>103.55+92.64</f>
        <v>196.19</v>
      </c>
      <c r="E270" s="30" t="s">
        <v>44</v>
      </c>
      <c r="F270" s="150"/>
      <c r="G270" s="30"/>
      <c r="H270" s="30"/>
      <c r="I270" s="30"/>
      <c r="J270" s="30"/>
      <c r="K270" s="91"/>
      <c r="L270" s="30"/>
      <c r="M270" s="92"/>
      <c r="N270" s="30"/>
    </row>
    <row r="271" spans="1:14" s="22" customFormat="1" ht="16.5" x14ac:dyDescent="0.3">
      <c r="A271" s="76"/>
      <c r="B271" s="92"/>
      <c r="C271" s="147" t="s">
        <v>41</v>
      </c>
      <c r="D271" s="147">
        <f>71.09</f>
        <v>71.09</v>
      </c>
      <c r="E271" s="30" t="s">
        <v>44</v>
      </c>
      <c r="F271" s="150"/>
      <c r="G271" s="30"/>
      <c r="H271" s="30"/>
      <c r="I271" s="30"/>
      <c r="J271" s="30"/>
      <c r="K271" s="91"/>
      <c r="L271" s="30"/>
      <c r="M271" s="92"/>
      <c r="N271" s="30"/>
    </row>
    <row r="272" spans="1:14" s="22" customFormat="1" ht="16.5" x14ac:dyDescent="0.3">
      <c r="A272" s="76"/>
      <c r="B272" s="150"/>
      <c r="C272" s="147"/>
      <c r="D272" s="147"/>
      <c r="E272" s="30"/>
      <c r="F272" s="150"/>
      <c r="G272" s="30"/>
      <c r="H272" s="30"/>
      <c r="I272" s="30"/>
      <c r="J272" s="30"/>
      <c r="K272" s="91"/>
      <c r="L272" s="30"/>
      <c r="M272" s="92"/>
      <c r="N272" s="30"/>
    </row>
    <row r="273" spans="1:13" s="22" customFormat="1" ht="16.5" x14ac:dyDescent="0.3">
      <c r="A273" s="5"/>
      <c r="B273" s="69" t="s">
        <v>9</v>
      </c>
      <c r="C273" s="138" t="s">
        <v>7</v>
      </c>
      <c r="D273" s="70">
        <f>D270+D271</f>
        <v>267.27999999999997</v>
      </c>
      <c r="E273" s="145" t="s">
        <v>44</v>
      </c>
      <c r="F273" s="131"/>
      <c r="G273" s="131"/>
      <c r="H273" s="5"/>
      <c r="I273" s="5"/>
      <c r="J273" s="5"/>
      <c r="K273" s="5"/>
      <c r="L273" s="5"/>
      <c r="M273" s="5"/>
    </row>
    <row r="274" spans="1:13" s="22" customFormat="1" ht="16.5" x14ac:dyDescent="0.3">
      <c r="A274" s="5"/>
      <c r="B274" s="148" t="s">
        <v>283</v>
      </c>
      <c r="C274" s="73"/>
      <c r="D274" s="73"/>
      <c r="E274" s="74"/>
      <c r="F274" s="74"/>
      <c r="G274" s="5"/>
      <c r="H274" s="5"/>
      <c r="I274" s="5"/>
      <c r="J274" s="5"/>
      <c r="K274" s="5"/>
      <c r="L274" s="5"/>
      <c r="M274" s="5"/>
    </row>
    <row r="275" spans="1:13" s="22" customFormat="1" ht="27.75" customHeight="1" x14ac:dyDescent="0.3">
      <c r="A275" s="39" t="s">
        <v>139</v>
      </c>
      <c r="B275" s="655" t="s">
        <v>284</v>
      </c>
      <c r="C275" s="655"/>
      <c r="D275" s="655"/>
      <c r="E275" s="655"/>
      <c r="F275" s="655"/>
      <c r="G275" s="655"/>
      <c r="H275" s="655"/>
      <c r="I275" s="655"/>
      <c r="J275" s="655"/>
      <c r="K275" s="655"/>
      <c r="L275" s="655"/>
      <c r="M275" s="655"/>
    </row>
    <row r="276" spans="1:13" s="22" customFormat="1" ht="16.5" x14ac:dyDescent="0.3">
      <c r="A276" s="76"/>
      <c r="B276" s="24" t="s">
        <v>282</v>
      </c>
      <c r="C276" s="30"/>
      <c r="D276" s="30"/>
      <c r="E276" s="30"/>
      <c r="F276" s="30"/>
      <c r="G276" s="36"/>
      <c r="H276" s="30"/>
      <c r="I276" s="30"/>
      <c r="J276" s="30"/>
      <c r="K276" s="30"/>
      <c r="L276" s="30"/>
      <c r="M276" s="30"/>
    </row>
    <row r="277" spans="1:13" s="22" customFormat="1" ht="16.5" x14ac:dyDescent="0.3">
      <c r="A277" s="39"/>
      <c r="B277" s="36"/>
      <c r="C277" s="36"/>
      <c r="D277" s="30"/>
      <c r="E277" s="30"/>
      <c r="F277" s="30"/>
      <c r="G277" s="36"/>
      <c r="H277" s="36"/>
      <c r="I277" s="36"/>
      <c r="J277" s="30"/>
      <c r="K277" s="30"/>
      <c r="L277" s="30"/>
      <c r="M277" s="30"/>
    </row>
    <row r="278" spans="1:13" s="22" customFormat="1" ht="16.5" x14ac:dyDescent="0.3">
      <c r="A278" s="76"/>
      <c r="B278" s="150"/>
      <c r="C278" s="147" t="s">
        <v>42</v>
      </c>
      <c r="D278" s="147">
        <f>33.45+36.45</f>
        <v>69.900000000000006</v>
      </c>
      <c r="E278" s="30" t="s">
        <v>44</v>
      </c>
      <c r="F278" s="150"/>
      <c r="G278" s="30"/>
      <c r="H278" s="30"/>
      <c r="I278" s="30"/>
      <c r="J278" s="30"/>
      <c r="K278" s="91"/>
      <c r="L278" s="30"/>
      <c r="M278" s="92"/>
    </row>
    <row r="279" spans="1:13" s="22" customFormat="1" ht="16.5" x14ac:dyDescent="0.3">
      <c r="A279" s="76"/>
      <c r="B279" s="92"/>
      <c r="C279" s="147" t="s">
        <v>41</v>
      </c>
      <c r="D279" s="147">
        <f>61.27</f>
        <v>61.27</v>
      </c>
      <c r="E279" s="30" t="s">
        <v>44</v>
      </c>
      <c r="F279" s="150"/>
      <c r="G279" s="30"/>
      <c r="H279" s="30"/>
      <c r="I279" s="30"/>
      <c r="J279" s="30"/>
      <c r="K279" s="91"/>
      <c r="L279" s="30"/>
      <c r="M279" s="92"/>
    </row>
    <row r="280" spans="1:13" s="22" customFormat="1" ht="16.5" x14ac:dyDescent="0.3">
      <c r="A280" s="76"/>
      <c r="B280" s="150"/>
      <c r="C280" s="147"/>
      <c r="D280" s="147"/>
      <c r="E280" s="30"/>
      <c r="F280" s="150"/>
      <c r="G280" s="30"/>
      <c r="H280" s="30"/>
      <c r="I280" s="30"/>
      <c r="J280" s="30"/>
      <c r="K280" s="91"/>
      <c r="L280" s="30"/>
      <c r="M280" s="92"/>
    </row>
    <row r="281" spans="1:13" s="22" customFormat="1" ht="16.5" x14ac:dyDescent="0.3">
      <c r="A281" s="5"/>
      <c r="B281" s="69" t="s">
        <v>9</v>
      </c>
      <c r="C281" s="138" t="s">
        <v>7</v>
      </c>
      <c r="D281" s="70">
        <f>D278+D279</f>
        <v>131.17000000000002</v>
      </c>
      <c r="E281" s="145" t="s">
        <v>44</v>
      </c>
      <c r="F281" s="131"/>
      <c r="G281" s="131"/>
      <c r="H281" s="5"/>
      <c r="I281" s="5"/>
      <c r="J281" s="5"/>
      <c r="K281" s="5"/>
      <c r="L281" s="5"/>
      <c r="M281" s="5"/>
    </row>
    <row r="282" spans="1:13" s="22" customFormat="1" ht="16.5" x14ac:dyDescent="0.3">
      <c r="A282" s="5"/>
      <c r="B282" s="148" t="s">
        <v>283</v>
      </c>
      <c r="C282" s="73"/>
      <c r="D282" s="73"/>
      <c r="E282" s="74"/>
      <c r="F282" s="74"/>
      <c r="G282" s="5"/>
      <c r="H282" s="5"/>
      <c r="I282" s="5"/>
      <c r="J282" s="5"/>
      <c r="K282" s="5"/>
      <c r="L282" s="5"/>
      <c r="M282" s="5"/>
    </row>
    <row r="283" spans="1:13" s="22" customFormat="1" ht="16.5" x14ac:dyDescent="0.3">
      <c r="A283" s="5"/>
      <c r="B283" s="148"/>
      <c r="C283" s="73"/>
      <c r="D283" s="73"/>
      <c r="E283" s="74"/>
      <c r="F283" s="74"/>
      <c r="G283" s="5"/>
      <c r="H283" s="5"/>
      <c r="I283" s="5"/>
      <c r="J283" s="5"/>
      <c r="K283" s="5"/>
      <c r="L283" s="5"/>
      <c r="M283" s="5"/>
    </row>
    <row r="284" spans="1:13" s="22" customFormat="1" ht="29.25" customHeight="1" x14ac:dyDescent="0.3">
      <c r="A284" s="39" t="s">
        <v>140</v>
      </c>
      <c r="B284" s="655" t="s">
        <v>285</v>
      </c>
      <c r="C284" s="655"/>
      <c r="D284" s="655"/>
      <c r="E284" s="655"/>
      <c r="F284" s="655"/>
      <c r="G284" s="655"/>
      <c r="H284" s="655"/>
      <c r="I284" s="655"/>
      <c r="J284" s="655"/>
      <c r="K284" s="655"/>
      <c r="L284" s="655"/>
      <c r="M284" s="655"/>
    </row>
    <row r="285" spans="1:13" s="22" customFormat="1" ht="16.5" x14ac:dyDescent="0.3">
      <c r="A285" s="76"/>
      <c r="B285" s="24" t="s">
        <v>282</v>
      </c>
      <c r="C285" s="30"/>
      <c r="D285" s="30"/>
      <c r="E285" s="30"/>
      <c r="F285" s="30"/>
      <c r="G285" s="36"/>
      <c r="H285" s="30"/>
      <c r="I285" s="30"/>
      <c r="J285" s="30"/>
      <c r="K285" s="30"/>
      <c r="L285" s="30"/>
      <c r="M285" s="30"/>
    </row>
    <row r="286" spans="1:13" s="22" customFormat="1" ht="16.5" x14ac:dyDescent="0.3">
      <c r="A286" s="39"/>
      <c r="B286" s="36"/>
      <c r="C286" s="36"/>
      <c r="D286" s="30"/>
      <c r="E286" s="30"/>
      <c r="F286" s="30"/>
      <c r="G286" s="36"/>
      <c r="H286" s="36"/>
      <c r="I286" s="36"/>
      <c r="J286" s="30"/>
      <c r="K286" s="30"/>
      <c r="L286" s="30"/>
      <c r="M286" s="30"/>
    </row>
    <row r="287" spans="1:13" s="22" customFormat="1" ht="16.5" x14ac:dyDescent="0.3">
      <c r="A287" s="76"/>
      <c r="B287" s="150"/>
      <c r="C287" s="147" t="s">
        <v>42</v>
      </c>
      <c r="D287" s="147">
        <f>48.73</f>
        <v>48.73</v>
      </c>
      <c r="E287" s="30" t="s">
        <v>44</v>
      </c>
      <c r="F287" s="150"/>
      <c r="G287" s="30"/>
      <c r="H287" s="30"/>
      <c r="I287" s="30"/>
      <c r="J287" s="30"/>
      <c r="K287" s="91"/>
      <c r="L287" s="30"/>
      <c r="M287" s="92"/>
    </row>
    <row r="288" spans="1:13" s="22" customFormat="1" ht="16.5" x14ac:dyDescent="0.3">
      <c r="A288" s="76"/>
      <c r="B288" s="150"/>
      <c r="C288" s="147"/>
      <c r="D288" s="147"/>
      <c r="E288" s="30"/>
      <c r="F288" s="150"/>
      <c r="G288" s="30"/>
      <c r="H288" s="30"/>
      <c r="I288" s="30"/>
      <c r="J288" s="30"/>
      <c r="K288" s="91"/>
      <c r="L288" s="30"/>
      <c r="M288" s="92"/>
    </row>
    <row r="289" spans="1:13" s="22" customFormat="1" ht="16.5" x14ac:dyDescent="0.3">
      <c r="A289" s="5"/>
      <c r="B289" s="69" t="s">
        <v>9</v>
      </c>
      <c r="C289" s="138" t="s">
        <v>7</v>
      </c>
      <c r="D289" s="70">
        <f>D287</f>
        <v>48.73</v>
      </c>
      <c r="E289" s="145" t="s">
        <v>44</v>
      </c>
      <c r="F289" s="131"/>
      <c r="G289" s="131"/>
      <c r="H289" s="5"/>
      <c r="I289" s="5"/>
      <c r="J289" s="5"/>
      <c r="K289" s="5"/>
      <c r="L289" s="5"/>
      <c r="M289" s="5"/>
    </row>
    <row r="290" spans="1:13" s="22" customFormat="1" ht="16.5" x14ac:dyDescent="0.3">
      <c r="A290" s="5"/>
      <c r="B290" s="148" t="s">
        <v>283</v>
      </c>
      <c r="C290" s="73"/>
      <c r="D290" s="73"/>
      <c r="E290" s="74"/>
      <c r="F290" s="74"/>
      <c r="G290" s="5"/>
      <c r="H290" s="5"/>
      <c r="I290" s="5"/>
      <c r="J290" s="5"/>
      <c r="K290" s="5"/>
      <c r="L290" s="5"/>
      <c r="M290" s="5"/>
    </row>
    <row r="291" spans="1:13" s="22" customFormat="1" ht="16.5" x14ac:dyDescent="0.3">
      <c r="A291" s="5"/>
      <c r="B291" s="148"/>
      <c r="C291" s="73"/>
      <c r="D291" s="73"/>
      <c r="E291" s="74"/>
      <c r="F291" s="74"/>
      <c r="G291" s="5"/>
      <c r="H291" s="5"/>
      <c r="I291" s="5"/>
      <c r="J291" s="5"/>
      <c r="K291" s="5"/>
      <c r="L291" s="5"/>
      <c r="M291" s="5"/>
    </row>
    <row r="292" spans="1:13" s="22" customFormat="1" ht="16.5" x14ac:dyDescent="0.3">
      <c r="A292" s="20" t="s">
        <v>141</v>
      </c>
      <c r="B292" s="654" t="str">
        <f>'[20]PLANILHA ORÇAM.'!D56</f>
        <v>Concreto fck = 25mpa, traço 1:2,3:2,7 (cimento/ areia média/ brita 1)  - preparo mecânico com betoneira 400 l. af_07/2016</v>
      </c>
      <c r="C292" s="654"/>
      <c r="D292" s="654"/>
      <c r="E292" s="654"/>
      <c r="F292" s="654"/>
      <c r="G292" s="654"/>
      <c r="H292" s="654"/>
      <c r="I292" s="654"/>
      <c r="J292" s="654"/>
      <c r="K292" s="654"/>
      <c r="L292" s="654"/>
      <c r="M292" s="654"/>
    </row>
    <row r="293" spans="1:13" s="22" customFormat="1" ht="16.5" x14ac:dyDescent="0.3">
      <c r="A293" s="20"/>
      <c r="B293" s="24" t="s">
        <v>286</v>
      </c>
      <c r="C293" s="76"/>
      <c r="D293" s="76"/>
      <c r="E293" s="80"/>
      <c r="F293" s="80"/>
      <c r="G293" s="30"/>
      <c r="H293" s="30"/>
      <c r="I293" s="30"/>
      <c r="J293" s="30"/>
      <c r="K293" s="30"/>
      <c r="L293" s="30"/>
      <c r="M293" s="30"/>
    </row>
    <row r="294" spans="1:13" s="6" customFormat="1" ht="16.5" x14ac:dyDescent="0.3">
      <c r="A294" s="20"/>
      <c r="B294" s="24"/>
      <c r="C294" s="76"/>
      <c r="D294" s="76"/>
      <c r="E294" s="80"/>
      <c r="F294" s="80"/>
      <c r="G294" s="30"/>
      <c r="H294" s="30"/>
      <c r="I294" s="30"/>
      <c r="J294" s="30"/>
      <c r="K294" s="30"/>
      <c r="L294" s="30"/>
      <c r="M294" s="30"/>
    </row>
    <row r="295" spans="1:13" s="6" customFormat="1" ht="16.5" x14ac:dyDescent="0.3">
      <c r="A295" s="20"/>
      <c r="B295" s="76"/>
      <c r="C295" s="151" t="s">
        <v>45</v>
      </c>
      <c r="D295" s="147">
        <f>0.52+2.52</f>
        <v>3.04</v>
      </c>
      <c r="E295" s="30" t="s">
        <v>16</v>
      </c>
      <c r="F295" s="150"/>
      <c r="G295" s="30"/>
      <c r="H295" s="30"/>
      <c r="I295" s="30"/>
      <c r="J295" s="30"/>
      <c r="K295" s="30"/>
      <c r="L295" s="30"/>
      <c r="M295" s="30"/>
    </row>
    <row r="296" spans="1:13" s="22" customFormat="1" ht="16.5" x14ac:dyDescent="0.3">
      <c r="A296" s="39"/>
      <c r="C296" s="151" t="s">
        <v>46</v>
      </c>
      <c r="D296" s="147">
        <v>1.92</v>
      </c>
      <c r="E296" s="30" t="s">
        <v>16</v>
      </c>
      <c r="G296" s="39"/>
      <c r="H296" s="39"/>
      <c r="I296" s="39"/>
      <c r="J296" s="75"/>
      <c r="K296" s="75"/>
      <c r="L296" s="75"/>
      <c r="M296" s="75"/>
    </row>
    <row r="297" spans="1:13" s="22" customFormat="1" ht="16.5" x14ac:dyDescent="0.3">
      <c r="A297" s="83"/>
      <c r="B297" s="69" t="s">
        <v>9</v>
      </c>
      <c r="C297" s="138" t="s">
        <v>7</v>
      </c>
      <c r="D297" s="70">
        <f>SUM(D295:D296)</f>
        <v>4.96</v>
      </c>
      <c r="E297" s="145" t="s">
        <v>16</v>
      </c>
      <c r="F297" s="6"/>
      <c r="G297" s="39"/>
      <c r="H297" s="6"/>
      <c r="I297" s="6"/>
      <c r="J297" s="6"/>
      <c r="K297" s="6"/>
      <c r="L297" s="87"/>
      <c r="M297" s="87"/>
    </row>
    <row r="298" spans="1:13" s="22" customFormat="1" ht="16.5" x14ac:dyDescent="0.3">
      <c r="A298" s="83"/>
      <c r="B298" s="76"/>
      <c r="C298" s="76"/>
      <c r="D298" s="80"/>
      <c r="E298" s="80"/>
      <c r="F298" s="6"/>
      <c r="G298" s="39"/>
      <c r="H298" s="6"/>
      <c r="I298" s="6"/>
      <c r="J298" s="6"/>
      <c r="K298" s="6"/>
      <c r="L298" s="87"/>
      <c r="M298" s="87"/>
    </row>
    <row r="299" spans="1:13" s="6" customFormat="1" ht="16.5" x14ac:dyDescent="0.3">
      <c r="A299" s="39" t="s">
        <v>291</v>
      </c>
      <c r="B299" s="654" t="str">
        <f>'[20]PLANILHA ORÇAM.'!D57</f>
        <v>Lançamento com uso de baldes, adensamento e acabamento de concreto em estruturas. af_12/2015</v>
      </c>
      <c r="C299" s="654"/>
      <c r="D299" s="654"/>
      <c r="E299" s="654"/>
      <c r="F299" s="654"/>
      <c r="G299" s="654"/>
      <c r="H299" s="654"/>
      <c r="I299" s="654"/>
      <c r="J299" s="654"/>
      <c r="K299" s="654"/>
      <c r="L299" s="654"/>
      <c r="M299" s="654"/>
    </row>
    <row r="300" spans="1:13" s="6" customFormat="1" ht="16.5" x14ac:dyDescent="0.3">
      <c r="A300" s="39"/>
      <c r="B300" s="24" t="s">
        <v>286</v>
      </c>
      <c r="C300" s="76"/>
      <c r="D300" s="80"/>
      <c r="E300" s="80"/>
      <c r="F300" s="22"/>
      <c r="G300" s="39"/>
      <c r="H300" s="22"/>
      <c r="I300" s="22"/>
      <c r="J300" s="22"/>
      <c r="K300" s="22"/>
      <c r="L300" s="75"/>
      <c r="M300" s="75"/>
    </row>
    <row r="301" spans="1:13" s="22" customFormat="1" ht="16.5" x14ac:dyDescent="0.3">
      <c r="A301" s="39"/>
      <c r="B301" s="76"/>
      <c r="C301" s="76"/>
      <c r="D301" s="80"/>
      <c r="E301" s="80"/>
      <c r="G301" s="39"/>
      <c r="L301" s="75"/>
      <c r="M301" s="75"/>
    </row>
    <row r="302" spans="1:13" s="22" customFormat="1" ht="16.5" x14ac:dyDescent="0.3">
      <c r="A302" s="39"/>
      <c r="B302" s="76"/>
      <c r="C302" s="151" t="s">
        <v>45</v>
      </c>
      <c r="D302" s="147">
        <f>D295</f>
        <v>3.04</v>
      </c>
      <c r="E302" s="30" t="s">
        <v>16</v>
      </c>
      <c r="G302" s="39"/>
      <c r="L302" s="75"/>
      <c r="M302" s="75"/>
    </row>
    <row r="303" spans="1:13" s="22" customFormat="1" ht="16.5" x14ac:dyDescent="0.3">
      <c r="A303" s="39"/>
      <c r="C303" s="151" t="s">
        <v>46</v>
      </c>
      <c r="D303" s="147">
        <f>D296</f>
        <v>1.92</v>
      </c>
      <c r="E303" s="30" t="s">
        <v>16</v>
      </c>
      <c r="G303" s="39"/>
      <c r="L303" s="75"/>
      <c r="M303" s="75"/>
    </row>
    <row r="304" spans="1:13" s="22" customFormat="1" ht="16.5" x14ac:dyDescent="0.3">
      <c r="A304" s="83"/>
      <c r="B304" s="69" t="s">
        <v>9</v>
      </c>
      <c r="C304" s="138" t="s">
        <v>7</v>
      </c>
      <c r="D304" s="70">
        <f>SUM(D302:D303)</f>
        <v>4.96</v>
      </c>
      <c r="E304" s="145" t="s">
        <v>16</v>
      </c>
      <c r="F304" s="6"/>
      <c r="G304" s="39"/>
      <c r="H304" s="6"/>
      <c r="I304" s="6"/>
      <c r="J304" s="6"/>
      <c r="K304" s="6"/>
      <c r="L304" s="87"/>
      <c r="M304" s="87"/>
    </row>
    <row r="305" spans="1:13" s="22" customFormat="1" ht="16.5" x14ac:dyDescent="0.3">
      <c r="A305" s="83"/>
      <c r="B305" s="76"/>
      <c r="C305" s="76"/>
      <c r="D305" s="80"/>
      <c r="E305" s="80"/>
      <c r="F305" s="6"/>
      <c r="G305" s="39"/>
      <c r="H305" s="6"/>
      <c r="I305" s="6"/>
      <c r="J305" s="6"/>
      <c r="K305" s="6"/>
      <c r="L305" s="87"/>
      <c r="M305" s="87"/>
    </row>
    <row r="306" spans="1:13" s="22" customFormat="1" ht="16.5" x14ac:dyDescent="0.3">
      <c r="A306" s="39" t="s">
        <v>519</v>
      </c>
      <c r="B306" s="654" t="str">
        <f>'[20]PLANILHA ORÇAM.'!D58</f>
        <v>Impermeabilizacao de estruturas enterradas, com tinta asfaltica, duas demaos.</v>
      </c>
      <c r="C306" s="654"/>
      <c r="D306" s="654"/>
      <c r="E306" s="654"/>
      <c r="F306" s="654"/>
      <c r="G306" s="654"/>
      <c r="H306" s="654"/>
      <c r="I306" s="654"/>
      <c r="J306" s="654"/>
      <c r="K306" s="654"/>
      <c r="L306" s="654"/>
      <c r="M306" s="654"/>
    </row>
    <row r="307" spans="1:13" s="6" customFormat="1" ht="16.5" x14ac:dyDescent="0.3">
      <c r="A307" s="39"/>
      <c r="B307" s="80" t="s">
        <v>47</v>
      </c>
      <c r="C307" s="76"/>
      <c r="D307" s="80"/>
      <c r="E307" s="80"/>
      <c r="F307" s="22"/>
      <c r="G307" s="39"/>
      <c r="H307" s="22"/>
      <c r="I307" s="22"/>
      <c r="J307" s="22"/>
      <c r="K307" s="22"/>
      <c r="L307" s="75"/>
      <c r="M307" s="75"/>
    </row>
    <row r="308" spans="1:13" s="6" customFormat="1" ht="16.5" x14ac:dyDescent="0.3">
      <c r="A308" s="39"/>
      <c r="B308" s="76"/>
      <c r="C308" s="76"/>
      <c r="D308" s="80"/>
      <c r="E308" s="80"/>
      <c r="F308" s="22"/>
      <c r="G308" s="39"/>
      <c r="H308" s="22"/>
      <c r="I308" s="22"/>
      <c r="J308" s="22"/>
      <c r="K308" s="22"/>
      <c r="L308" s="75"/>
      <c r="M308" s="75"/>
    </row>
    <row r="309" spans="1:13" s="6" customFormat="1" ht="16.5" x14ac:dyDescent="0.3">
      <c r="A309" s="83"/>
      <c r="B309" s="152" t="s">
        <v>9</v>
      </c>
      <c r="C309" s="153" t="s">
        <v>7</v>
      </c>
      <c r="D309" s="153">
        <v>37.880000000000003</v>
      </c>
      <c r="E309" s="154" t="str">
        <f>'[20]PLANILHA ORÇAM.'!E58</f>
        <v>m²</v>
      </c>
      <c r="G309" s="39"/>
      <c r="L309" s="87"/>
      <c r="M309" s="87"/>
    </row>
    <row r="310" spans="1:13" s="6" customFormat="1" ht="16.5" x14ac:dyDescent="0.3">
      <c r="A310" s="73"/>
      <c r="B310" s="146"/>
      <c r="C310" s="5"/>
      <c r="D310" s="5"/>
      <c r="E310" s="5"/>
      <c r="F310" s="5"/>
      <c r="G310" s="126"/>
      <c r="H310" s="5"/>
      <c r="I310" s="5"/>
      <c r="J310" s="5"/>
      <c r="K310" s="5"/>
      <c r="L310" s="5"/>
      <c r="M310" s="17"/>
    </row>
    <row r="311" spans="1:13" s="22" customFormat="1" ht="16.5" x14ac:dyDescent="0.3">
      <c r="A311" s="69" t="s">
        <v>143</v>
      </c>
      <c r="B311" s="157" t="str">
        <f>'[20]PLANILHA ORÇAM.'!B62</f>
        <v>SUPER ESTRUTURA</v>
      </c>
      <c r="C311" s="71"/>
      <c r="D311" s="71"/>
      <c r="E311" s="71"/>
      <c r="F311" s="71"/>
      <c r="G311" s="158"/>
      <c r="H311" s="71"/>
      <c r="I311" s="71"/>
      <c r="J311" s="71"/>
      <c r="K311" s="71"/>
      <c r="L311" s="71"/>
      <c r="M311" s="72"/>
    </row>
    <row r="312" spans="1:13" s="22" customFormat="1" ht="16.5" x14ac:dyDescent="0.3">
      <c r="A312" s="73"/>
      <c r="B312" s="146"/>
      <c r="C312" s="5"/>
      <c r="D312" s="5"/>
      <c r="E312" s="5"/>
      <c r="F312" s="5"/>
      <c r="G312" s="126"/>
      <c r="H312" s="5"/>
      <c r="I312" s="5"/>
      <c r="J312" s="5"/>
      <c r="K312" s="5"/>
      <c r="L312" s="5"/>
      <c r="M312" s="17"/>
    </row>
    <row r="313" spans="1:13" s="22" customFormat="1" ht="16.5" x14ac:dyDescent="0.3">
      <c r="A313" s="39" t="s">
        <v>145</v>
      </c>
      <c r="B313" s="656" t="str">
        <f>'[20]PLANILHA ORÇAM.'!D63</f>
        <v>Fabricação de fôrma para pilares e estruturas similares, em madeira serrada, e=25 mm. af_12/2015</v>
      </c>
      <c r="C313" s="656"/>
      <c r="D313" s="656"/>
      <c r="E313" s="656"/>
      <c r="F313" s="656"/>
      <c r="G313" s="656"/>
      <c r="H313" s="656"/>
      <c r="I313" s="656"/>
      <c r="J313" s="656"/>
      <c r="K313" s="656"/>
      <c r="L313" s="656"/>
      <c r="M313" s="656"/>
    </row>
    <row r="314" spans="1:13" s="6" customFormat="1" ht="16.5" x14ac:dyDescent="0.3">
      <c r="A314" s="76"/>
      <c r="B314" s="24" t="s">
        <v>281</v>
      </c>
      <c r="C314" s="30"/>
      <c r="D314" s="30"/>
      <c r="E314" s="30"/>
      <c r="F314" s="30"/>
      <c r="G314" s="36"/>
      <c r="H314" s="30"/>
      <c r="I314" s="30"/>
      <c r="J314" s="30"/>
      <c r="K314" s="30"/>
      <c r="L314" s="30"/>
      <c r="M314" s="31"/>
    </row>
    <row r="315" spans="1:13" s="6" customFormat="1" ht="16.5" x14ac:dyDescent="0.3">
      <c r="A315" s="76"/>
      <c r="B315" s="92"/>
      <c r="C315" s="30"/>
      <c r="D315" s="30"/>
      <c r="E315" s="30"/>
      <c r="F315" s="30"/>
      <c r="G315" s="36"/>
      <c r="H315" s="30"/>
      <c r="I315" s="30"/>
      <c r="J315" s="30"/>
      <c r="K315" s="30"/>
      <c r="L315" s="30"/>
      <c r="M315" s="31"/>
    </row>
    <row r="316" spans="1:13" s="22" customFormat="1" ht="25.5" customHeight="1" x14ac:dyDescent="0.3">
      <c r="A316" s="76"/>
      <c r="B316" s="92"/>
      <c r="C316" s="147" t="s">
        <v>48</v>
      </c>
      <c r="D316" s="147">
        <v>23.37</v>
      </c>
      <c r="E316" s="30" t="s">
        <v>8</v>
      </c>
      <c r="F316" s="30"/>
      <c r="G316" s="36"/>
      <c r="H316" s="30"/>
      <c r="I316" s="30"/>
      <c r="J316" s="30"/>
      <c r="K316" s="30"/>
      <c r="L316" s="30"/>
      <c r="M316" s="31"/>
    </row>
    <row r="317" spans="1:13" s="22" customFormat="1" ht="16.5" x14ac:dyDescent="0.3">
      <c r="A317" s="5"/>
      <c r="B317" s="69" t="s">
        <v>9</v>
      </c>
      <c r="C317" s="138" t="s">
        <v>7</v>
      </c>
      <c r="D317" s="70">
        <f>SUM(D316:D316)</f>
        <v>23.37</v>
      </c>
      <c r="E317" s="145" t="s">
        <v>8</v>
      </c>
      <c r="F317" s="5"/>
      <c r="G317" s="5"/>
      <c r="H317" s="5"/>
      <c r="I317" s="5"/>
      <c r="J317" s="5"/>
      <c r="K317" s="5"/>
      <c r="L317" s="5"/>
      <c r="M317" s="5"/>
    </row>
    <row r="318" spans="1:13" s="22" customFormat="1" ht="16.5" x14ac:dyDescent="0.3">
      <c r="A318" s="5"/>
      <c r="B318" s="5"/>
      <c r="C318" s="5"/>
      <c r="D318" s="148"/>
      <c r="E318" s="16"/>
      <c r="F318" s="5"/>
      <c r="G318" s="5"/>
      <c r="H318" s="149"/>
      <c r="I318" s="5"/>
      <c r="J318" s="5"/>
      <c r="K318" s="5"/>
      <c r="L318" s="5"/>
      <c r="M318" s="5"/>
    </row>
    <row r="319" spans="1:13" s="22" customFormat="1" ht="16.5" x14ac:dyDescent="0.3">
      <c r="A319" s="39" t="s">
        <v>520</v>
      </c>
      <c r="B319" s="655" t="str">
        <f>'[20]PLANILHA ORÇAM.'!D64</f>
        <v>Fabricação de fôrma para vigas, com madeira serrada, e = 25 mm. af_12/2015</v>
      </c>
      <c r="C319" s="655"/>
      <c r="D319" s="655"/>
      <c r="E319" s="655"/>
      <c r="F319" s="655"/>
      <c r="G319" s="655"/>
      <c r="H319" s="655"/>
      <c r="I319" s="655"/>
      <c r="J319" s="655"/>
      <c r="K319" s="655"/>
      <c r="L319" s="655"/>
      <c r="M319" s="655"/>
    </row>
    <row r="320" spans="1:13" s="22" customFormat="1" ht="16.5" x14ac:dyDescent="0.3">
      <c r="A320" s="76"/>
      <c r="B320" s="24" t="s">
        <v>288</v>
      </c>
      <c r="C320" s="30"/>
      <c r="D320" s="30"/>
      <c r="E320" s="30"/>
      <c r="F320" s="30"/>
      <c r="G320" s="36"/>
      <c r="H320" s="30"/>
      <c r="I320" s="30"/>
      <c r="J320" s="30"/>
      <c r="K320" s="30"/>
      <c r="L320" s="30"/>
      <c r="M320" s="31"/>
    </row>
    <row r="321" spans="1:13" s="22" customFormat="1" ht="16.5" x14ac:dyDescent="0.3">
      <c r="A321" s="76"/>
      <c r="B321" s="92"/>
      <c r="C321" s="30"/>
      <c r="D321" s="30"/>
      <c r="E321" s="30"/>
      <c r="F321" s="30"/>
      <c r="G321" s="36"/>
      <c r="H321" s="30"/>
      <c r="I321" s="30"/>
      <c r="J321" s="30"/>
      <c r="K321" s="30"/>
      <c r="L321" s="30"/>
      <c r="M321" s="31"/>
    </row>
    <row r="322" spans="1:13" s="6" customFormat="1" ht="16.5" x14ac:dyDescent="0.3">
      <c r="A322" s="76"/>
      <c r="B322" s="92"/>
      <c r="C322" s="147" t="s">
        <v>289</v>
      </c>
      <c r="D322" s="147">
        <v>30.54</v>
      </c>
      <c r="E322" s="30" t="s">
        <v>8</v>
      </c>
      <c r="F322" s="30"/>
      <c r="G322" s="36"/>
      <c r="H322" s="92"/>
      <c r="I322" s="30"/>
      <c r="J322" s="30"/>
      <c r="K322" s="30"/>
      <c r="L322" s="30"/>
      <c r="M322" s="31"/>
    </row>
    <row r="323" spans="1:13" s="22" customFormat="1" ht="31.5" customHeight="1" x14ac:dyDescent="0.3">
      <c r="A323" s="5"/>
      <c r="B323" s="69" t="s">
        <v>9</v>
      </c>
      <c r="C323" s="138" t="s">
        <v>7</v>
      </c>
      <c r="D323" s="70">
        <f>SUM(D322:D322)</f>
        <v>30.54</v>
      </c>
      <c r="E323" s="145" t="s">
        <v>8</v>
      </c>
      <c r="F323" s="5"/>
      <c r="G323" s="5"/>
      <c r="H323" s="5"/>
      <c r="I323" s="5"/>
      <c r="J323" s="5"/>
      <c r="K323" s="5"/>
      <c r="L323" s="5"/>
      <c r="M323" s="5"/>
    </row>
    <row r="324" spans="1:13" s="22" customFormat="1" ht="16.5" x14ac:dyDescent="0.3">
      <c r="A324" s="73"/>
      <c r="B324" s="146"/>
      <c r="C324" s="5"/>
      <c r="D324" s="5"/>
      <c r="E324" s="5"/>
      <c r="F324" s="5"/>
      <c r="G324" s="126"/>
      <c r="H324" s="5"/>
      <c r="I324" s="5"/>
      <c r="J324" s="5"/>
      <c r="K324" s="5"/>
      <c r="L324" s="5"/>
      <c r="M324" s="17"/>
    </row>
    <row r="325" spans="1:13" s="22" customFormat="1" ht="29.25" customHeight="1" x14ac:dyDescent="0.3">
      <c r="A325" s="39" t="s">
        <v>521</v>
      </c>
      <c r="B325" s="655" t="s">
        <v>124</v>
      </c>
      <c r="C325" s="655"/>
      <c r="D325" s="655"/>
      <c r="E325" s="655"/>
      <c r="F325" s="655"/>
      <c r="G325" s="655"/>
      <c r="H325" s="655"/>
      <c r="I325" s="655"/>
      <c r="J325" s="655"/>
      <c r="K325" s="655"/>
      <c r="L325" s="655"/>
      <c r="M325" s="655"/>
    </row>
    <row r="326" spans="1:13" s="22" customFormat="1" ht="16.5" x14ac:dyDescent="0.3">
      <c r="A326" s="39"/>
      <c r="B326" s="24" t="s">
        <v>290</v>
      </c>
      <c r="C326" s="36"/>
      <c r="D326" s="30"/>
      <c r="E326" s="30"/>
      <c r="F326" s="30"/>
      <c r="G326" s="36"/>
      <c r="H326" s="36"/>
      <c r="I326" s="36"/>
      <c r="J326" s="36"/>
      <c r="K326" s="30"/>
      <c r="L326" s="30"/>
      <c r="M326" s="20"/>
    </row>
    <row r="327" spans="1:13" s="6" customFormat="1" ht="16.5" x14ac:dyDescent="0.3">
      <c r="A327" s="39"/>
      <c r="B327" s="24"/>
      <c r="C327" s="36"/>
      <c r="D327" s="30"/>
      <c r="E327" s="30"/>
      <c r="F327" s="30"/>
      <c r="G327" s="36"/>
      <c r="H327" s="36"/>
      <c r="I327" s="36"/>
      <c r="J327" s="36"/>
      <c r="K327" s="30"/>
      <c r="L327" s="30"/>
      <c r="M327" s="20"/>
    </row>
    <row r="328" spans="1:13" s="6" customFormat="1" ht="16.5" x14ac:dyDescent="0.3">
      <c r="A328" s="39"/>
      <c r="B328" s="92"/>
      <c r="C328" s="147" t="s">
        <v>48</v>
      </c>
      <c r="D328" s="147">
        <f>31.27</f>
        <v>31.27</v>
      </c>
      <c r="E328" s="30" t="s">
        <v>44</v>
      </c>
      <c r="F328" s="30"/>
      <c r="G328" s="36"/>
      <c r="H328" s="36"/>
      <c r="I328" s="36"/>
      <c r="J328" s="36"/>
      <c r="K328" s="91"/>
      <c r="L328" s="100"/>
      <c r="M328" s="20"/>
    </row>
    <row r="329" spans="1:13" s="22" customFormat="1" ht="26.25" customHeight="1" x14ac:dyDescent="0.3">
      <c r="A329" s="39"/>
      <c r="B329" s="92"/>
      <c r="C329" s="147" t="s">
        <v>49</v>
      </c>
      <c r="D329" s="147">
        <v>31.45</v>
      </c>
      <c r="E329" s="30" t="s">
        <v>44</v>
      </c>
      <c r="F329" s="30"/>
      <c r="G329" s="36"/>
      <c r="H329" s="36"/>
      <c r="I329" s="36"/>
      <c r="J329" s="36"/>
      <c r="K329" s="30"/>
      <c r="L329" s="30"/>
      <c r="M329" s="20"/>
    </row>
    <row r="330" spans="1:13" s="22" customFormat="1" ht="16.5" x14ac:dyDescent="0.3">
      <c r="A330" s="83"/>
      <c r="B330" s="69" t="s">
        <v>9</v>
      </c>
      <c r="C330" s="138" t="s">
        <v>7</v>
      </c>
      <c r="D330" s="70">
        <f>SUM(D328:D329)</f>
        <v>62.72</v>
      </c>
      <c r="E330" s="145" t="s">
        <v>44</v>
      </c>
      <c r="F330" s="5"/>
      <c r="G330" s="126"/>
      <c r="H330" s="126"/>
      <c r="I330" s="126"/>
      <c r="J330" s="126"/>
      <c r="K330" s="5"/>
      <c r="L330" s="5"/>
      <c r="M330" s="14"/>
    </row>
    <row r="331" spans="1:13" s="22" customFormat="1" ht="16.5" x14ac:dyDescent="0.3">
      <c r="A331" s="39"/>
      <c r="B331" s="76"/>
      <c r="C331" s="76"/>
      <c r="D331" s="80"/>
      <c r="E331" s="80"/>
      <c r="F331" s="30"/>
      <c r="G331" s="36"/>
      <c r="H331" s="36"/>
      <c r="I331" s="36"/>
      <c r="J331" s="36"/>
      <c r="K331" s="30"/>
      <c r="L331" s="30"/>
      <c r="M331" s="20"/>
    </row>
    <row r="332" spans="1:13" s="6" customFormat="1" ht="26.25" customHeight="1" x14ac:dyDescent="0.3">
      <c r="A332" s="39" t="s">
        <v>522</v>
      </c>
      <c r="B332" s="655" t="s">
        <v>136</v>
      </c>
      <c r="C332" s="655"/>
      <c r="D332" s="655"/>
      <c r="E332" s="655"/>
      <c r="F332" s="655"/>
      <c r="G332" s="655"/>
      <c r="H332" s="655"/>
      <c r="I332" s="655"/>
      <c r="J332" s="655"/>
      <c r="K332" s="655"/>
      <c r="L332" s="655"/>
      <c r="M332" s="655"/>
    </row>
    <row r="333" spans="1:13" s="6" customFormat="1" ht="16.5" x14ac:dyDescent="0.3">
      <c r="A333" s="39"/>
      <c r="B333" s="24" t="s">
        <v>290</v>
      </c>
      <c r="C333" s="76"/>
      <c r="D333" s="80"/>
      <c r="E333" s="80"/>
      <c r="F333" s="30"/>
      <c r="G333" s="36"/>
      <c r="H333" s="36"/>
      <c r="I333" s="36"/>
      <c r="J333" s="36"/>
      <c r="K333" s="30"/>
      <c r="L333" s="30"/>
      <c r="M333" s="20"/>
    </row>
    <row r="334" spans="1:13" s="22" customFormat="1" ht="9.75" customHeight="1" x14ac:dyDescent="0.3">
      <c r="A334" s="39"/>
      <c r="B334" s="76"/>
      <c r="C334" s="76"/>
      <c r="D334" s="80"/>
      <c r="E334" s="80"/>
      <c r="F334" s="30"/>
      <c r="G334" s="36"/>
      <c r="H334" s="36"/>
      <c r="I334" s="36"/>
      <c r="J334" s="30"/>
      <c r="K334" s="30"/>
      <c r="L334" s="20"/>
      <c r="M334" s="20"/>
    </row>
    <row r="335" spans="1:13" s="22" customFormat="1" ht="16.5" x14ac:dyDescent="0.3">
      <c r="A335" s="39"/>
      <c r="B335" s="92"/>
      <c r="C335" s="147" t="s">
        <v>49</v>
      </c>
      <c r="D335" s="147">
        <v>10.82</v>
      </c>
      <c r="E335" s="30" t="s">
        <v>44</v>
      </c>
      <c r="F335" s="30"/>
      <c r="G335" s="36"/>
      <c r="H335" s="36"/>
      <c r="I335" s="36"/>
      <c r="J335" s="30"/>
      <c r="K335" s="30"/>
      <c r="L335" s="20"/>
      <c r="M335" s="20"/>
    </row>
    <row r="336" spans="1:13" s="22" customFormat="1" ht="17.25" customHeight="1" x14ac:dyDescent="0.3">
      <c r="A336" s="83"/>
      <c r="B336" s="69" t="s">
        <v>9</v>
      </c>
      <c r="C336" s="138" t="s">
        <v>7</v>
      </c>
      <c r="D336" s="70">
        <f>SUM(D335)</f>
        <v>10.82</v>
      </c>
      <c r="E336" s="145" t="s">
        <v>44</v>
      </c>
      <c r="F336" s="5"/>
      <c r="G336" s="126"/>
      <c r="H336" s="36"/>
      <c r="I336" s="36"/>
      <c r="J336" s="91"/>
      <c r="K336" s="100"/>
      <c r="L336" s="20"/>
      <c r="M336" s="14"/>
    </row>
    <row r="337" spans="1:14" s="22" customFormat="1" ht="16.5" x14ac:dyDescent="0.3">
      <c r="A337" s="83"/>
      <c r="B337" s="126"/>
      <c r="C337" s="126"/>
      <c r="D337" s="5"/>
      <c r="E337" s="5"/>
      <c r="F337" s="5"/>
      <c r="G337" s="126"/>
      <c r="H337" s="36"/>
      <c r="I337" s="36"/>
      <c r="J337" s="30"/>
      <c r="K337" s="30"/>
      <c r="L337" s="20"/>
      <c r="M337" s="14"/>
    </row>
    <row r="338" spans="1:14" s="13" customFormat="1" ht="24.75" customHeight="1" x14ac:dyDescent="0.2">
      <c r="A338" s="39" t="s">
        <v>523</v>
      </c>
      <c r="B338" s="655" t="s">
        <v>125</v>
      </c>
      <c r="C338" s="655"/>
      <c r="D338" s="655"/>
      <c r="E338" s="655"/>
      <c r="F338" s="655"/>
      <c r="G338" s="655"/>
      <c r="H338" s="655"/>
      <c r="I338" s="655"/>
      <c r="J338" s="655"/>
      <c r="K338" s="655"/>
      <c r="L338" s="655"/>
      <c r="M338" s="655"/>
      <c r="N338" s="160"/>
    </row>
    <row r="339" spans="1:14" s="6" customFormat="1" ht="16.5" x14ac:dyDescent="0.3">
      <c r="A339" s="39"/>
      <c r="B339" s="24" t="s">
        <v>290</v>
      </c>
      <c r="C339" s="36"/>
      <c r="D339" s="30"/>
      <c r="E339" s="30"/>
      <c r="F339" s="30"/>
      <c r="G339" s="36"/>
      <c r="H339" s="36"/>
      <c r="I339" s="36"/>
      <c r="J339" s="36"/>
      <c r="K339" s="30"/>
      <c r="L339" s="30"/>
      <c r="M339" s="20"/>
    </row>
    <row r="340" spans="1:14" s="22" customFormat="1" ht="16.5" x14ac:dyDescent="0.3">
      <c r="A340" s="39"/>
      <c r="B340" s="24"/>
      <c r="C340" s="36"/>
      <c r="D340" s="30"/>
      <c r="E340" s="30"/>
      <c r="F340" s="30"/>
      <c r="G340" s="36"/>
      <c r="H340" s="36"/>
      <c r="I340" s="36"/>
      <c r="J340" s="30"/>
      <c r="K340" s="30"/>
      <c r="L340" s="20"/>
      <c r="M340" s="20"/>
    </row>
    <row r="341" spans="1:14" s="22" customFormat="1" ht="16.5" x14ac:dyDescent="0.3">
      <c r="A341" s="39"/>
      <c r="B341" s="92"/>
      <c r="C341" s="147" t="s">
        <v>50</v>
      </c>
      <c r="D341" s="147">
        <v>8.82</v>
      </c>
      <c r="E341" s="30" t="s">
        <v>44</v>
      </c>
      <c r="F341" s="30"/>
      <c r="G341" s="36"/>
      <c r="H341" s="36"/>
      <c r="I341" s="36"/>
      <c r="J341" s="30"/>
      <c r="K341" s="30"/>
      <c r="L341" s="20"/>
      <c r="M341" s="20"/>
    </row>
    <row r="342" spans="1:14" s="22" customFormat="1" ht="16.5" x14ac:dyDescent="0.3">
      <c r="A342" s="83"/>
      <c r="B342" s="69" t="s">
        <v>9</v>
      </c>
      <c r="C342" s="138" t="s">
        <v>7</v>
      </c>
      <c r="D342" s="70">
        <f>SUM(D341)</f>
        <v>8.82</v>
      </c>
      <c r="E342" s="145" t="s">
        <v>44</v>
      </c>
      <c r="F342" s="5"/>
      <c r="G342" s="126"/>
      <c r="H342" s="36"/>
      <c r="I342" s="36"/>
      <c r="J342" s="91"/>
      <c r="K342" s="100"/>
      <c r="L342" s="20"/>
      <c r="M342" s="14"/>
    </row>
    <row r="343" spans="1:14" s="22" customFormat="1" ht="16.5" x14ac:dyDescent="0.3">
      <c r="A343" s="83"/>
      <c r="B343" s="126"/>
      <c r="C343" s="126"/>
      <c r="D343" s="5"/>
      <c r="E343" s="5"/>
      <c r="F343" s="5"/>
      <c r="G343" s="126"/>
      <c r="H343" s="126"/>
      <c r="I343" s="126"/>
      <c r="J343" s="126"/>
      <c r="K343" s="5"/>
      <c r="L343" s="5"/>
      <c r="M343" s="14"/>
    </row>
    <row r="344" spans="1:14" s="22" customFormat="1" ht="24" customHeight="1" x14ac:dyDescent="0.3">
      <c r="A344" s="39" t="s">
        <v>524</v>
      </c>
      <c r="B344" s="655" t="s">
        <v>126</v>
      </c>
      <c r="C344" s="655"/>
      <c r="D344" s="655"/>
      <c r="E344" s="655"/>
      <c r="F344" s="655"/>
      <c r="G344" s="655"/>
      <c r="H344" s="655"/>
      <c r="I344" s="655"/>
      <c r="J344" s="655"/>
      <c r="K344" s="655"/>
      <c r="L344" s="655"/>
      <c r="M344" s="655"/>
    </row>
    <row r="345" spans="1:14" s="22" customFormat="1" ht="16.5" x14ac:dyDescent="0.3">
      <c r="A345" s="76"/>
      <c r="B345" s="24" t="s">
        <v>290</v>
      </c>
      <c r="C345" s="30"/>
      <c r="D345" s="30"/>
      <c r="E345" s="30"/>
      <c r="F345" s="30"/>
      <c r="G345" s="36"/>
      <c r="H345" s="36"/>
      <c r="I345" s="30"/>
      <c r="J345" s="30"/>
      <c r="K345" s="20"/>
      <c r="L345" s="30"/>
      <c r="M345" s="31"/>
    </row>
    <row r="346" spans="1:14" s="6" customFormat="1" ht="16.5" x14ac:dyDescent="0.3">
      <c r="A346" s="76"/>
      <c r="B346" s="92"/>
      <c r="C346" s="30"/>
      <c r="D346" s="30"/>
      <c r="E346" s="30"/>
      <c r="F346" s="30"/>
      <c r="G346" s="36"/>
      <c r="H346" s="36"/>
      <c r="I346" s="30"/>
      <c r="J346" s="30"/>
      <c r="K346" s="20"/>
      <c r="L346" s="30"/>
      <c r="M346" s="159"/>
    </row>
    <row r="347" spans="1:14" s="6" customFormat="1" ht="16.5" x14ac:dyDescent="0.3">
      <c r="A347" s="76"/>
      <c r="B347" s="92"/>
      <c r="C347" s="147" t="s">
        <v>48</v>
      </c>
      <c r="D347" s="147">
        <f>20.36</f>
        <v>20.36</v>
      </c>
      <c r="E347" s="30" t="s">
        <v>44</v>
      </c>
      <c r="F347" s="30"/>
      <c r="G347" s="36"/>
      <c r="H347" s="36"/>
      <c r="I347" s="91"/>
      <c r="J347" s="100"/>
      <c r="K347" s="20"/>
      <c r="L347" s="30"/>
      <c r="M347" s="31"/>
    </row>
    <row r="348" spans="1:14" s="6" customFormat="1" ht="16.5" x14ac:dyDescent="0.3">
      <c r="A348" s="76"/>
      <c r="B348" s="92"/>
      <c r="C348" s="147" t="s">
        <v>50</v>
      </c>
      <c r="D348" s="147">
        <v>13.64</v>
      </c>
      <c r="E348" s="30" t="s">
        <v>44</v>
      </c>
      <c r="F348" s="30"/>
      <c r="G348" s="36"/>
      <c r="H348" s="36"/>
      <c r="I348" s="91"/>
      <c r="J348" s="100"/>
      <c r="K348" s="20"/>
      <c r="L348" s="30"/>
      <c r="M348" s="31"/>
    </row>
    <row r="349" spans="1:14" s="22" customFormat="1" ht="16.5" x14ac:dyDescent="0.3">
      <c r="A349" s="5"/>
      <c r="B349" s="69" t="s">
        <v>9</v>
      </c>
      <c r="C349" s="138" t="s">
        <v>7</v>
      </c>
      <c r="D349" s="70">
        <f>D347+D348</f>
        <v>34</v>
      </c>
      <c r="E349" s="145" t="s">
        <v>44</v>
      </c>
      <c r="F349" s="5"/>
      <c r="G349" s="5"/>
      <c r="H349" s="5"/>
      <c r="I349" s="5"/>
      <c r="J349" s="5"/>
      <c r="K349" s="5"/>
      <c r="L349" s="5"/>
      <c r="M349" s="5"/>
    </row>
    <row r="350" spans="1:14" s="22" customFormat="1" ht="16.5" x14ac:dyDescent="0.3">
      <c r="A350" s="30"/>
      <c r="B350" s="76"/>
      <c r="C350" s="76"/>
      <c r="D350" s="80"/>
      <c r="E350" s="80"/>
      <c r="F350" s="30"/>
      <c r="G350" s="5"/>
      <c r="H350" s="5"/>
      <c r="I350" s="5"/>
      <c r="J350" s="5"/>
      <c r="K350" s="5"/>
      <c r="L350" s="5"/>
      <c r="M350" s="5"/>
    </row>
    <row r="351" spans="1:14" s="22" customFormat="1" ht="22.5" customHeight="1" x14ac:dyDescent="0.3">
      <c r="A351" s="39" t="s">
        <v>525</v>
      </c>
      <c r="B351" s="655" t="s">
        <v>284</v>
      </c>
      <c r="C351" s="655"/>
      <c r="D351" s="655"/>
      <c r="E351" s="655"/>
      <c r="F351" s="655"/>
      <c r="G351" s="655"/>
      <c r="H351" s="655"/>
      <c r="I351" s="655"/>
      <c r="J351" s="655"/>
      <c r="K351" s="655"/>
      <c r="L351" s="655"/>
      <c r="M351" s="655"/>
    </row>
    <row r="352" spans="1:14" s="22" customFormat="1" ht="16.5" x14ac:dyDescent="0.3">
      <c r="A352" s="76"/>
      <c r="B352" s="24" t="s">
        <v>290</v>
      </c>
      <c r="C352" s="30"/>
      <c r="D352" s="30"/>
      <c r="E352" s="30"/>
      <c r="F352" s="30"/>
      <c r="G352" s="36"/>
      <c r="H352" s="36"/>
      <c r="I352" s="30"/>
      <c r="J352" s="30"/>
      <c r="K352" s="20"/>
      <c r="L352" s="30"/>
      <c r="M352" s="31"/>
    </row>
    <row r="353" spans="1:13" s="22" customFormat="1" ht="16.5" x14ac:dyDescent="0.3">
      <c r="A353" s="76"/>
      <c r="B353" s="92"/>
      <c r="C353" s="30"/>
      <c r="D353" s="30"/>
      <c r="E353" s="30"/>
      <c r="F353" s="30"/>
      <c r="G353" s="36"/>
      <c r="H353" s="36"/>
      <c r="I353" s="30"/>
      <c r="J353" s="30"/>
      <c r="K353" s="20"/>
      <c r="L353" s="30"/>
      <c r="M353" s="159"/>
    </row>
    <row r="354" spans="1:13" s="22" customFormat="1" ht="16.5" x14ac:dyDescent="0.3">
      <c r="A354" s="76"/>
      <c r="B354" s="92"/>
      <c r="C354" s="147" t="s">
        <v>48</v>
      </c>
      <c r="D354" s="147">
        <v>82.64</v>
      </c>
      <c r="E354" s="30" t="s">
        <v>44</v>
      </c>
      <c r="F354" s="30"/>
      <c r="G354" s="36"/>
      <c r="H354" s="36"/>
      <c r="I354" s="91"/>
      <c r="J354" s="100"/>
      <c r="K354" s="20"/>
      <c r="L354" s="30"/>
      <c r="M354" s="31"/>
    </row>
    <row r="355" spans="1:13" s="22" customFormat="1" ht="16.5" x14ac:dyDescent="0.3">
      <c r="A355" s="76"/>
      <c r="B355" s="92"/>
      <c r="C355" s="147" t="s">
        <v>50</v>
      </c>
      <c r="D355" s="147">
        <v>49.36</v>
      </c>
      <c r="E355" s="30" t="s">
        <v>44</v>
      </c>
      <c r="F355" s="30"/>
      <c r="G355" s="36"/>
      <c r="H355" s="36"/>
      <c r="I355" s="91"/>
      <c r="J355" s="100"/>
      <c r="K355" s="20"/>
      <c r="L355" s="30"/>
      <c r="M355" s="31"/>
    </row>
    <row r="356" spans="1:13" s="22" customFormat="1" ht="16.5" x14ac:dyDescent="0.3">
      <c r="A356" s="5"/>
      <c r="B356" s="69" t="s">
        <v>9</v>
      </c>
      <c r="C356" s="138" t="s">
        <v>7</v>
      </c>
      <c r="D356" s="70">
        <f>D354+D355</f>
        <v>132</v>
      </c>
      <c r="E356" s="145" t="s">
        <v>44</v>
      </c>
      <c r="F356" s="5"/>
      <c r="G356" s="5"/>
      <c r="H356" s="5"/>
      <c r="I356" s="5"/>
      <c r="J356" s="5"/>
      <c r="K356" s="5"/>
      <c r="L356" s="5"/>
      <c r="M356" s="5"/>
    </row>
    <row r="357" spans="1:13" s="22" customFormat="1" ht="16.5" x14ac:dyDescent="0.3">
      <c r="A357" s="30"/>
      <c r="B357" s="76"/>
      <c r="C357" s="76"/>
      <c r="D357" s="80"/>
      <c r="E357" s="80"/>
      <c r="F357" s="30"/>
      <c r="G357" s="5"/>
      <c r="H357" s="5"/>
      <c r="I357" s="5"/>
      <c r="J357" s="5"/>
      <c r="K357" s="5"/>
      <c r="L357" s="5"/>
      <c r="M357" s="5"/>
    </row>
    <row r="358" spans="1:13" s="22" customFormat="1" ht="24" customHeight="1" x14ac:dyDescent="0.3">
      <c r="A358" s="39" t="s">
        <v>526</v>
      </c>
      <c r="B358" s="655" t="s">
        <v>287</v>
      </c>
      <c r="C358" s="655"/>
      <c r="D358" s="655"/>
      <c r="E358" s="655"/>
      <c r="F358" s="655"/>
      <c r="G358" s="655"/>
      <c r="H358" s="655"/>
      <c r="I358" s="655"/>
      <c r="J358" s="655"/>
      <c r="K358" s="655"/>
      <c r="L358" s="655"/>
      <c r="M358" s="655"/>
    </row>
    <row r="359" spans="1:13" s="22" customFormat="1" ht="16.5" x14ac:dyDescent="0.3">
      <c r="A359" s="76"/>
      <c r="B359" s="24" t="s">
        <v>290</v>
      </c>
      <c r="C359" s="30"/>
      <c r="D359" s="30"/>
      <c r="E359" s="30"/>
      <c r="F359" s="30"/>
      <c r="G359" s="36"/>
      <c r="H359" s="36"/>
      <c r="I359" s="30"/>
      <c r="J359" s="30"/>
      <c r="K359" s="20"/>
      <c r="L359" s="30"/>
      <c r="M359" s="31"/>
    </row>
    <row r="360" spans="1:13" s="22" customFormat="1" ht="16.5" x14ac:dyDescent="0.3">
      <c r="A360" s="76"/>
      <c r="B360" s="92"/>
      <c r="C360" s="30"/>
      <c r="D360" s="30"/>
      <c r="E360" s="30"/>
      <c r="F360" s="30"/>
      <c r="G360" s="36"/>
      <c r="H360" s="36"/>
      <c r="I360" s="30"/>
      <c r="J360" s="30"/>
      <c r="K360" s="20"/>
      <c r="L360" s="30"/>
      <c r="M360" s="159"/>
    </row>
    <row r="361" spans="1:13" s="22" customFormat="1" ht="16.5" x14ac:dyDescent="0.3">
      <c r="A361" s="76"/>
      <c r="B361" s="92"/>
      <c r="C361" s="147" t="s">
        <v>48</v>
      </c>
      <c r="D361" s="147">
        <v>52.09</v>
      </c>
      <c r="E361" s="30" t="s">
        <v>44</v>
      </c>
      <c r="F361" s="30"/>
      <c r="G361" s="36"/>
      <c r="H361" s="36"/>
      <c r="I361" s="91"/>
      <c r="J361" s="100"/>
      <c r="K361" s="20"/>
      <c r="L361" s="30"/>
      <c r="M361" s="31"/>
    </row>
    <row r="362" spans="1:13" s="22" customFormat="1" ht="16.5" x14ac:dyDescent="0.3">
      <c r="A362" s="5"/>
      <c r="B362" s="69" t="s">
        <v>9</v>
      </c>
      <c r="C362" s="138" t="s">
        <v>7</v>
      </c>
      <c r="D362" s="70">
        <f>D361</f>
        <v>52.09</v>
      </c>
      <c r="E362" s="145" t="s">
        <v>44</v>
      </c>
      <c r="F362" s="5"/>
      <c r="G362" s="5"/>
      <c r="H362" s="5"/>
      <c r="I362" s="5"/>
      <c r="J362" s="5"/>
      <c r="K362" s="5"/>
      <c r="L362" s="5"/>
      <c r="M362" s="5"/>
    </row>
    <row r="363" spans="1:13" s="22" customFormat="1" ht="16.5" x14ac:dyDescent="0.3">
      <c r="A363" s="30"/>
      <c r="B363" s="76"/>
      <c r="C363" s="76"/>
      <c r="D363" s="80"/>
      <c r="E363" s="80"/>
      <c r="F363" s="30"/>
      <c r="G363" s="5"/>
      <c r="H363" s="5"/>
      <c r="I363" s="5"/>
      <c r="J363" s="5"/>
      <c r="K363" s="5"/>
      <c r="L363" s="5"/>
      <c r="M363" s="5"/>
    </row>
    <row r="364" spans="1:13" s="22" customFormat="1" ht="16.5" x14ac:dyDescent="0.3">
      <c r="A364" s="39" t="s">
        <v>527</v>
      </c>
      <c r="B364" s="655" t="s">
        <v>127</v>
      </c>
      <c r="C364" s="655"/>
      <c r="D364" s="655"/>
      <c r="E364" s="655"/>
      <c r="F364" s="655"/>
      <c r="G364" s="655"/>
      <c r="H364" s="655"/>
      <c r="I364" s="655"/>
      <c r="J364" s="655"/>
      <c r="K364" s="655"/>
      <c r="L364" s="655"/>
      <c r="M364" s="655"/>
    </row>
    <row r="365" spans="1:13" s="22" customFormat="1" ht="16.5" x14ac:dyDescent="0.3">
      <c r="A365" s="76"/>
      <c r="B365" s="24" t="s">
        <v>290</v>
      </c>
      <c r="C365" s="30"/>
      <c r="D365" s="30"/>
      <c r="E365" s="30"/>
      <c r="F365" s="30"/>
      <c r="G365" s="36"/>
      <c r="H365" s="30"/>
      <c r="I365" s="30"/>
      <c r="J365" s="30"/>
      <c r="K365" s="30"/>
      <c r="L365" s="30"/>
      <c r="M365" s="31"/>
    </row>
    <row r="366" spans="1:13" s="22" customFormat="1" ht="16.5" x14ac:dyDescent="0.3">
      <c r="A366" s="76"/>
      <c r="B366" s="92"/>
      <c r="C366" s="30"/>
      <c r="D366" s="30"/>
      <c r="E366" s="30"/>
      <c r="F366" s="30"/>
      <c r="G366" s="36"/>
      <c r="H366" s="30"/>
      <c r="I366" s="30"/>
      <c r="J366" s="30"/>
      <c r="K366" s="30"/>
      <c r="L366" s="30"/>
      <c r="M366" s="31"/>
    </row>
    <row r="367" spans="1:13" s="22" customFormat="1" ht="16.5" x14ac:dyDescent="0.3">
      <c r="A367" s="76"/>
      <c r="B367" s="92"/>
      <c r="C367" s="147" t="s">
        <v>48</v>
      </c>
      <c r="D367" s="147">
        <v>1.1200000000000001</v>
      </c>
      <c r="E367" s="30" t="s">
        <v>16</v>
      </c>
      <c r="F367" s="30"/>
      <c r="G367" s="36"/>
      <c r="H367" s="30"/>
      <c r="I367" s="30"/>
      <c r="J367" s="30"/>
      <c r="K367" s="30"/>
      <c r="L367" s="30"/>
      <c r="M367" s="31"/>
    </row>
    <row r="368" spans="1:13" s="6" customFormat="1" ht="16.5" x14ac:dyDescent="0.3">
      <c r="A368" s="76"/>
      <c r="B368" s="92"/>
      <c r="C368" s="147" t="s">
        <v>49</v>
      </c>
      <c r="D368" s="147">
        <v>2.0699999999999998</v>
      </c>
      <c r="E368" s="30" t="s">
        <v>16</v>
      </c>
      <c r="F368" s="30"/>
      <c r="G368" s="36"/>
      <c r="H368" s="30"/>
      <c r="I368" s="30"/>
      <c r="J368" s="30"/>
      <c r="K368" s="30"/>
      <c r="L368" s="30"/>
      <c r="M368" s="31"/>
    </row>
    <row r="369" spans="1:13" s="22" customFormat="1" ht="16.5" x14ac:dyDescent="0.3">
      <c r="A369" s="5"/>
      <c r="B369" s="69" t="s">
        <v>9</v>
      </c>
      <c r="C369" s="138" t="s">
        <v>7</v>
      </c>
      <c r="D369" s="70">
        <f>SUM(D367:D368)</f>
        <v>3.19</v>
      </c>
      <c r="E369" s="145" t="s">
        <v>16</v>
      </c>
      <c r="F369" s="6"/>
      <c r="G369" s="5"/>
      <c r="H369" s="5"/>
      <c r="I369" s="5"/>
      <c r="J369" s="5"/>
      <c r="K369" s="5"/>
      <c r="L369" s="5"/>
      <c r="M369" s="5"/>
    </row>
    <row r="370" spans="1:13" s="22" customFormat="1" ht="16.5" x14ac:dyDescent="0.3">
      <c r="A370" s="5"/>
      <c r="B370" s="76"/>
      <c r="C370" s="76"/>
      <c r="D370" s="80"/>
      <c r="E370" s="80"/>
      <c r="F370" s="6"/>
      <c r="G370" s="5"/>
      <c r="H370" s="5"/>
      <c r="I370" s="5"/>
      <c r="J370" s="5"/>
      <c r="K370" s="5"/>
      <c r="L370" s="5"/>
      <c r="M370" s="5"/>
    </row>
    <row r="371" spans="1:13" s="22" customFormat="1" ht="16.5" x14ac:dyDescent="0.3">
      <c r="A371" s="39" t="s">
        <v>528</v>
      </c>
      <c r="B371" s="81" t="s">
        <v>128</v>
      </c>
      <c r="C371" s="76"/>
      <c r="D371" s="80"/>
      <c r="E371" s="80"/>
      <c r="G371" s="30"/>
      <c r="H371" s="30"/>
      <c r="I371" s="30"/>
      <c r="J371" s="30"/>
      <c r="K371" s="30"/>
      <c r="L371" s="30"/>
      <c r="M371" s="30"/>
    </row>
    <row r="372" spans="1:13" s="22" customFormat="1" ht="16.5" x14ac:dyDescent="0.3">
      <c r="A372" s="30"/>
      <c r="B372" s="24" t="s">
        <v>290</v>
      </c>
      <c r="C372" s="76"/>
      <c r="D372" s="80"/>
      <c r="E372" s="80"/>
      <c r="G372" s="30"/>
      <c r="H372" s="30"/>
      <c r="I372" s="30"/>
      <c r="J372" s="30"/>
      <c r="K372" s="30"/>
      <c r="L372" s="30"/>
      <c r="M372" s="30"/>
    </row>
    <row r="373" spans="1:13" s="22" customFormat="1" ht="16.5" x14ac:dyDescent="0.3">
      <c r="A373" s="30"/>
      <c r="B373" s="24"/>
      <c r="C373" s="76"/>
      <c r="D373" s="80"/>
      <c r="E373" s="80"/>
      <c r="G373" s="30"/>
      <c r="H373" s="30"/>
      <c r="I373" s="30"/>
      <c r="J373" s="30"/>
      <c r="K373" s="30"/>
      <c r="L373" s="30"/>
      <c r="M373" s="30"/>
    </row>
    <row r="374" spans="1:13" s="22" customFormat="1" ht="16.5" x14ac:dyDescent="0.3">
      <c r="A374" s="30"/>
      <c r="B374" s="92"/>
      <c r="C374" s="147" t="s">
        <v>48</v>
      </c>
      <c r="D374" s="147">
        <f>D367</f>
        <v>1.1200000000000001</v>
      </c>
      <c r="E374" s="30" t="s">
        <v>16</v>
      </c>
      <c r="G374" s="30"/>
      <c r="H374" s="30"/>
      <c r="I374" s="30"/>
      <c r="J374" s="30"/>
      <c r="K374" s="30"/>
      <c r="L374" s="30"/>
      <c r="M374" s="30"/>
    </row>
    <row r="375" spans="1:13" s="6" customFormat="1" ht="16.5" x14ac:dyDescent="0.3">
      <c r="A375" s="30"/>
      <c r="B375" s="92"/>
      <c r="C375" s="147" t="s">
        <v>49</v>
      </c>
      <c r="D375" s="147">
        <f>D368</f>
        <v>2.0699999999999998</v>
      </c>
      <c r="E375" s="30" t="s">
        <v>16</v>
      </c>
      <c r="F375" s="22"/>
      <c r="G375" s="30"/>
      <c r="H375" s="30"/>
      <c r="I375" s="30"/>
      <c r="J375" s="30"/>
      <c r="K375" s="30"/>
      <c r="L375" s="30"/>
      <c r="M375" s="30"/>
    </row>
    <row r="376" spans="1:13" s="6" customFormat="1" ht="16.5" x14ac:dyDescent="0.3">
      <c r="A376" s="5"/>
      <c r="B376" s="69" t="s">
        <v>9</v>
      </c>
      <c r="C376" s="138" t="s">
        <v>7</v>
      </c>
      <c r="D376" s="70">
        <f>SUM(D374:D375)</f>
        <v>3.19</v>
      </c>
      <c r="E376" s="145" t="s">
        <v>16</v>
      </c>
      <c r="G376" s="5"/>
      <c r="H376" s="5"/>
      <c r="I376" s="5"/>
      <c r="J376" s="5"/>
      <c r="K376" s="5"/>
      <c r="L376" s="5"/>
      <c r="M376" s="5"/>
    </row>
    <row r="377" spans="1:13" s="6" customFormat="1" ht="16.5" x14ac:dyDescent="0.3">
      <c r="A377" s="5"/>
      <c r="B377" s="76"/>
      <c r="C377" s="76"/>
      <c r="D377" s="80"/>
      <c r="E377" s="80"/>
      <c r="G377" s="5"/>
      <c r="H377" s="5"/>
      <c r="I377" s="5"/>
      <c r="J377" s="5"/>
      <c r="K377" s="5"/>
      <c r="L377" s="5"/>
      <c r="M377" s="5"/>
    </row>
    <row r="378" spans="1:13" s="6" customFormat="1" ht="16.5" x14ac:dyDescent="0.3">
      <c r="A378" s="161" t="s">
        <v>147</v>
      </c>
      <c r="B378" s="153" t="str">
        <f>'[20]PLANILHA ORÇAM.'!B73:D73</f>
        <v>ALVENARIA</v>
      </c>
      <c r="C378" s="153"/>
      <c r="D378" s="162"/>
      <c r="E378" s="162"/>
      <c r="F378" s="163"/>
      <c r="G378" s="164"/>
      <c r="H378" s="164"/>
      <c r="I378" s="164"/>
      <c r="J378" s="164"/>
      <c r="K378" s="164"/>
      <c r="L378" s="164"/>
      <c r="M378" s="165"/>
    </row>
    <row r="379" spans="1:13" s="6" customFormat="1" ht="16.5" x14ac:dyDescent="0.3">
      <c r="A379" s="5"/>
      <c r="B379" s="166"/>
      <c r="C379" s="166"/>
      <c r="D379" s="167"/>
      <c r="E379" s="167"/>
      <c r="G379" s="5"/>
      <c r="H379" s="5"/>
      <c r="I379" s="5"/>
      <c r="J379" s="5"/>
      <c r="K379" s="5"/>
      <c r="L379" s="5"/>
      <c r="M379" s="5"/>
    </row>
    <row r="380" spans="1:13" s="6" customFormat="1" ht="27.75" customHeight="1" x14ac:dyDescent="0.3">
      <c r="A380" s="14" t="s">
        <v>149</v>
      </c>
      <c r="B380" s="652" t="s">
        <v>300</v>
      </c>
      <c r="C380" s="652"/>
      <c r="D380" s="652"/>
      <c r="E380" s="652"/>
      <c r="F380" s="652"/>
      <c r="G380" s="652"/>
      <c r="H380" s="652"/>
      <c r="I380" s="652"/>
      <c r="J380" s="652"/>
      <c r="K380" s="652"/>
      <c r="L380" s="652"/>
      <c r="M380" s="652"/>
    </row>
    <row r="381" spans="1:13" s="6" customFormat="1" ht="16.5" x14ac:dyDescent="0.3">
      <c r="A381" s="5"/>
      <c r="B381" s="166"/>
      <c r="C381" s="166"/>
      <c r="D381" s="167"/>
      <c r="E381" s="167"/>
      <c r="G381" s="5"/>
      <c r="H381" s="5"/>
      <c r="I381" s="5"/>
      <c r="J381" s="5"/>
      <c r="K381" s="5"/>
      <c r="L381" s="5"/>
      <c r="M381" s="5"/>
    </row>
    <row r="382" spans="1:13" s="6" customFormat="1" ht="16.5" x14ac:dyDescent="0.3">
      <c r="A382" s="5"/>
      <c r="B382" s="24" t="s">
        <v>10</v>
      </c>
      <c r="C382" s="30"/>
      <c r="D382" s="30"/>
      <c r="E382" s="20"/>
      <c r="F382" s="30"/>
      <c r="G382" s="30"/>
      <c r="H382" s="30"/>
      <c r="I382" s="30"/>
      <c r="J382" s="30"/>
      <c r="K382" s="5"/>
      <c r="L382" s="5"/>
      <c r="M382" s="17"/>
    </row>
    <row r="383" spans="1:13" s="6" customFormat="1" ht="16.5" x14ac:dyDescent="0.3">
      <c r="A383" s="5"/>
      <c r="B383" s="24"/>
      <c r="C383" s="30"/>
      <c r="D383" s="30"/>
      <c r="E383" s="20"/>
      <c r="F383" s="30"/>
      <c r="G383" s="30"/>
      <c r="H383" s="30"/>
      <c r="I383" s="30"/>
      <c r="J383" s="30"/>
      <c r="K383" s="5"/>
      <c r="L383" s="5"/>
      <c r="M383" s="17"/>
    </row>
    <row r="384" spans="1:13" s="6" customFormat="1" ht="16.5" x14ac:dyDescent="0.3">
      <c r="A384" s="5"/>
      <c r="B384" s="119" t="s">
        <v>11</v>
      </c>
      <c r="C384" s="120"/>
      <c r="D384" s="119" t="s">
        <v>2</v>
      </c>
      <c r="E384" s="120"/>
      <c r="F384" s="119" t="s">
        <v>4</v>
      </c>
      <c r="G384" s="120"/>
      <c r="H384" s="168" t="s">
        <v>13</v>
      </c>
      <c r="K384" s="5"/>
      <c r="L384" s="5"/>
      <c r="M384" s="17"/>
    </row>
    <row r="385" spans="1:13" s="6" customFormat="1" ht="16.5" x14ac:dyDescent="0.3">
      <c r="A385" s="5"/>
      <c r="B385" s="83">
        <v>3</v>
      </c>
      <c r="C385" s="74"/>
      <c r="D385" s="83">
        <v>0.35</v>
      </c>
      <c r="E385" s="87"/>
      <c r="F385" s="83">
        <v>1</v>
      </c>
      <c r="G385" s="74"/>
      <c r="H385" s="348">
        <f>B385*D385*F385</f>
        <v>1.0499999999999998</v>
      </c>
      <c r="K385" s="5"/>
      <c r="L385" s="5"/>
      <c r="M385" s="17"/>
    </row>
    <row r="386" spans="1:13" s="6" customFormat="1" ht="16.5" x14ac:dyDescent="0.3">
      <c r="A386" s="5"/>
      <c r="B386" s="83">
        <v>3</v>
      </c>
      <c r="C386" s="74"/>
      <c r="D386" s="83">
        <v>0.46</v>
      </c>
      <c r="E386" s="87"/>
      <c r="F386" s="83">
        <v>1</v>
      </c>
      <c r="G386" s="74"/>
      <c r="H386" s="348">
        <f t="shared" ref="H386:H389" si="9">B386*D386*F386</f>
        <v>1.3800000000000001</v>
      </c>
      <c r="K386" s="5"/>
      <c r="L386" s="5"/>
      <c r="M386" s="17"/>
    </row>
    <row r="387" spans="1:13" s="6" customFormat="1" ht="16.5" x14ac:dyDescent="0.3">
      <c r="A387" s="5"/>
      <c r="B387" s="83">
        <v>3</v>
      </c>
      <c r="C387" s="74"/>
      <c r="D387" s="83">
        <v>2.33</v>
      </c>
      <c r="E387" s="87"/>
      <c r="F387" s="83">
        <v>1</v>
      </c>
      <c r="G387" s="74"/>
      <c r="H387" s="348">
        <f t="shared" si="9"/>
        <v>6.99</v>
      </c>
      <c r="K387" s="5"/>
      <c r="L387" s="5"/>
      <c r="M387" s="17"/>
    </row>
    <row r="388" spans="1:13" s="6" customFormat="1" ht="16.5" x14ac:dyDescent="0.3">
      <c r="A388" s="5"/>
      <c r="B388" s="83">
        <v>3</v>
      </c>
      <c r="C388" s="74"/>
      <c r="D388" s="83">
        <v>2.33</v>
      </c>
      <c r="E388" s="87"/>
      <c r="F388" s="83">
        <v>1</v>
      </c>
      <c r="G388" s="74"/>
      <c r="H388" s="348">
        <f t="shared" si="9"/>
        <v>6.99</v>
      </c>
      <c r="K388" s="5"/>
      <c r="L388" s="5"/>
      <c r="M388" s="17"/>
    </row>
    <row r="389" spans="1:13" s="6" customFormat="1" ht="16.5" x14ac:dyDescent="0.3">
      <c r="A389" s="5"/>
      <c r="B389" s="38">
        <v>3</v>
      </c>
      <c r="C389" s="38"/>
      <c r="D389" s="38">
        <v>0.6</v>
      </c>
      <c r="E389" s="38"/>
      <c r="F389" s="38">
        <v>1</v>
      </c>
      <c r="G389" s="83"/>
      <c r="H389" s="348">
        <f t="shared" si="9"/>
        <v>1.7999999999999998</v>
      </c>
      <c r="I389" s="87"/>
      <c r="J389" s="83"/>
      <c r="K389" s="87"/>
    </row>
    <row r="390" spans="1:13" s="6" customFormat="1" ht="16.5" x14ac:dyDescent="0.3">
      <c r="A390" s="5"/>
      <c r="B390" s="38">
        <v>3</v>
      </c>
      <c r="C390" s="38"/>
      <c r="D390" s="38">
        <v>2.4700000000000002</v>
      </c>
      <c r="E390" s="38"/>
      <c r="F390" s="38">
        <v>2</v>
      </c>
      <c r="G390" s="83"/>
      <c r="H390" s="348">
        <f t="shared" ref="H390:H391" si="10">B390*D390*F390</f>
        <v>14.82</v>
      </c>
      <c r="I390" s="87"/>
      <c r="J390" s="83"/>
      <c r="K390" s="87"/>
    </row>
    <row r="391" spans="1:13" s="6" customFormat="1" ht="16.5" x14ac:dyDescent="0.3">
      <c r="A391" s="5"/>
      <c r="B391" s="38">
        <v>3</v>
      </c>
      <c r="C391" s="38"/>
      <c r="D391" s="38">
        <v>0.35</v>
      </c>
      <c r="E391" s="38"/>
      <c r="F391" s="38">
        <v>1</v>
      </c>
      <c r="G391" s="83"/>
      <c r="H391" s="348">
        <f t="shared" si="10"/>
        <v>1.0499999999999998</v>
      </c>
      <c r="I391" s="75"/>
      <c r="J391" s="83"/>
      <c r="K391" s="87"/>
    </row>
    <row r="392" spans="1:13" s="6" customFormat="1" ht="16.5" x14ac:dyDescent="0.3">
      <c r="A392" s="5"/>
      <c r="B392" s="38">
        <v>3</v>
      </c>
      <c r="C392" s="38"/>
      <c r="D392" s="38">
        <v>2.57</v>
      </c>
      <c r="E392" s="38"/>
      <c r="F392" s="38">
        <v>1</v>
      </c>
      <c r="G392" s="83"/>
      <c r="H392" s="348">
        <f t="shared" ref="H392:H396" si="11">B392*D392*F392</f>
        <v>7.7099999999999991</v>
      </c>
      <c r="I392" s="75"/>
      <c r="J392" s="83"/>
      <c r="K392" s="87"/>
    </row>
    <row r="393" spans="1:13" s="6" customFormat="1" ht="16.5" x14ac:dyDescent="0.3">
      <c r="A393" s="5"/>
      <c r="B393" s="38">
        <v>3</v>
      </c>
      <c r="C393" s="38"/>
      <c r="D393" s="38">
        <v>0.35</v>
      </c>
      <c r="E393" s="38"/>
      <c r="F393" s="38">
        <v>2</v>
      </c>
      <c r="G393" s="83"/>
      <c r="H393" s="348">
        <f t="shared" si="11"/>
        <v>2.0999999999999996</v>
      </c>
      <c r="I393" s="75"/>
      <c r="J393" s="83"/>
      <c r="K393" s="87"/>
    </row>
    <row r="394" spans="1:13" s="6" customFormat="1" ht="16.5" x14ac:dyDescent="0.3">
      <c r="A394" s="5"/>
      <c r="B394" s="38">
        <v>3</v>
      </c>
      <c r="C394" s="38"/>
      <c r="D394" s="38">
        <v>2.4700000000000002</v>
      </c>
      <c r="E394" s="38"/>
      <c r="F394" s="38">
        <v>1</v>
      </c>
      <c r="G394" s="83"/>
      <c r="H394" s="348">
        <f t="shared" si="11"/>
        <v>7.41</v>
      </c>
      <c r="I394" s="75"/>
      <c r="J394" s="83"/>
      <c r="K394" s="87"/>
    </row>
    <row r="395" spans="1:13" s="6" customFormat="1" ht="16.5" x14ac:dyDescent="0.3">
      <c r="A395" s="5"/>
      <c r="B395" s="38">
        <v>3</v>
      </c>
      <c r="C395" s="38"/>
      <c r="D395" s="38">
        <v>0.35</v>
      </c>
      <c r="E395" s="38"/>
      <c r="F395" s="38">
        <v>1</v>
      </c>
      <c r="G395" s="83"/>
      <c r="H395" s="348">
        <f t="shared" si="11"/>
        <v>1.0499999999999998</v>
      </c>
      <c r="I395" s="75"/>
      <c r="J395" s="83"/>
      <c r="K395" s="87"/>
    </row>
    <row r="396" spans="1:13" s="6" customFormat="1" ht="16.5" x14ac:dyDescent="0.3">
      <c r="A396" s="5"/>
      <c r="B396" s="38">
        <v>3</v>
      </c>
      <c r="C396" s="38"/>
      <c r="D396" s="38">
        <v>0.46</v>
      </c>
      <c r="E396" s="38"/>
      <c r="F396" s="38">
        <v>1</v>
      </c>
      <c r="G396" s="83"/>
      <c r="H396" s="348">
        <f t="shared" si="11"/>
        <v>1.3800000000000001</v>
      </c>
      <c r="I396" s="75"/>
      <c r="J396" s="83"/>
      <c r="K396" s="87"/>
    </row>
    <row r="397" spans="1:13" s="6" customFormat="1" ht="16.5" x14ac:dyDescent="0.3">
      <c r="A397" s="5"/>
      <c r="B397" s="38">
        <v>3</v>
      </c>
      <c r="C397" s="38"/>
      <c r="D397" s="38">
        <v>0.71</v>
      </c>
      <c r="E397" s="38"/>
      <c r="F397" s="38">
        <v>1</v>
      </c>
      <c r="G397" s="83"/>
      <c r="H397" s="348">
        <f t="shared" ref="H397:H399" si="12">B397*D397*F397</f>
        <v>2.13</v>
      </c>
      <c r="I397" s="75"/>
      <c r="J397" s="83"/>
      <c r="K397" s="87"/>
    </row>
    <row r="398" spans="1:13" s="6" customFormat="1" ht="16.5" x14ac:dyDescent="0.3">
      <c r="A398" s="5"/>
      <c r="B398" s="38">
        <v>3</v>
      </c>
      <c r="C398" s="38"/>
      <c r="D398" s="38">
        <v>2.42</v>
      </c>
      <c r="E398" s="38"/>
      <c r="F398" s="38">
        <v>1</v>
      </c>
      <c r="G398" s="83"/>
      <c r="H398" s="348">
        <f t="shared" si="12"/>
        <v>7.26</v>
      </c>
      <c r="I398" s="75"/>
      <c r="J398" s="83"/>
      <c r="K398" s="87"/>
    </row>
    <row r="399" spans="1:13" s="6" customFormat="1" ht="16.5" x14ac:dyDescent="0.3">
      <c r="A399" s="5"/>
      <c r="B399" s="38">
        <v>3</v>
      </c>
      <c r="C399" s="38"/>
      <c r="D399" s="38">
        <v>0.45</v>
      </c>
      <c r="E399" s="38"/>
      <c r="F399" s="38">
        <v>2</v>
      </c>
      <c r="G399" s="83"/>
      <c r="H399" s="348">
        <f t="shared" si="12"/>
        <v>2.7</v>
      </c>
      <c r="I399" s="75"/>
      <c r="J399" s="83"/>
      <c r="K399" s="87"/>
    </row>
    <row r="400" spans="1:13" s="6" customFormat="1" ht="16.5" x14ac:dyDescent="0.3">
      <c r="A400" s="5"/>
      <c r="B400" s="38">
        <v>1.68</v>
      </c>
      <c r="C400" s="38"/>
      <c r="D400" s="38">
        <v>7.23</v>
      </c>
      <c r="E400" s="38"/>
      <c r="F400" s="38">
        <v>1</v>
      </c>
      <c r="G400" s="83"/>
      <c r="H400" s="348">
        <f t="shared" ref="H400:H407" si="13">B400*D400*F400</f>
        <v>12.1464</v>
      </c>
      <c r="I400" s="75" t="s">
        <v>301</v>
      </c>
      <c r="J400" s="83"/>
      <c r="K400" s="87"/>
    </row>
    <row r="401" spans="1:15" s="6" customFormat="1" ht="16.5" x14ac:dyDescent="0.3">
      <c r="A401" s="5"/>
      <c r="B401" s="38">
        <v>1.68</v>
      </c>
      <c r="C401" s="38"/>
      <c r="D401" s="38">
        <v>10.87</v>
      </c>
      <c r="E401" s="38"/>
      <c r="F401" s="38">
        <v>1</v>
      </c>
      <c r="G401" s="83"/>
      <c r="H401" s="348">
        <f t="shared" si="13"/>
        <v>18.261599999999998</v>
      </c>
      <c r="I401" s="75" t="s">
        <v>301</v>
      </c>
      <c r="J401" s="83"/>
      <c r="K401" s="87"/>
    </row>
    <row r="402" spans="1:15" s="6" customFormat="1" ht="16.5" x14ac:dyDescent="0.3">
      <c r="A402" s="5"/>
      <c r="B402" s="38">
        <v>1.68</v>
      </c>
      <c r="C402" s="38"/>
      <c r="D402" s="38">
        <v>8.25</v>
      </c>
      <c r="E402" s="38"/>
      <c r="F402" s="38">
        <v>1</v>
      </c>
      <c r="G402" s="83"/>
      <c r="H402" s="348">
        <f t="shared" si="13"/>
        <v>13.86</v>
      </c>
      <c r="I402" s="75" t="s">
        <v>301</v>
      </c>
      <c r="J402" s="83"/>
      <c r="K402" s="87"/>
    </row>
    <row r="403" spans="1:15" s="6" customFormat="1" ht="16.5" x14ac:dyDescent="0.3">
      <c r="A403" s="5"/>
      <c r="B403" s="38">
        <v>1.68</v>
      </c>
      <c r="C403" s="38"/>
      <c r="D403" s="38">
        <v>2.7</v>
      </c>
      <c r="E403" s="38"/>
      <c r="F403" s="38">
        <v>1</v>
      </c>
      <c r="G403" s="83"/>
      <c r="H403" s="348">
        <f t="shared" si="13"/>
        <v>4.5360000000000005</v>
      </c>
      <c r="I403" s="75" t="s">
        <v>301</v>
      </c>
      <c r="J403" s="83"/>
      <c r="K403" s="87"/>
    </row>
    <row r="404" spans="1:15" s="6" customFormat="1" ht="16.5" x14ac:dyDescent="0.3">
      <c r="A404" s="5"/>
      <c r="B404" s="38">
        <v>1.68</v>
      </c>
      <c r="C404" s="38"/>
      <c r="D404" s="38">
        <v>13.72</v>
      </c>
      <c r="E404" s="38"/>
      <c r="F404" s="38">
        <v>1</v>
      </c>
      <c r="G404" s="83"/>
      <c r="H404" s="348">
        <f t="shared" si="13"/>
        <v>23.049600000000002</v>
      </c>
      <c r="I404" s="75" t="s">
        <v>301</v>
      </c>
      <c r="J404" s="83"/>
      <c r="K404" s="87"/>
    </row>
    <row r="405" spans="1:15" s="6" customFormat="1" ht="16.5" x14ac:dyDescent="0.3">
      <c r="A405" s="5"/>
      <c r="B405" s="38">
        <v>1.68</v>
      </c>
      <c r="C405" s="38"/>
      <c r="D405" s="38">
        <v>11.02</v>
      </c>
      <c r="E405" s="38"/>
      <c r="F405" s="38">
        <v>1</v>
      </c>
      <c r="G405" s="83"/>
      <c r="H405" s="348">
        <f t="shared" si="13"/>
        <v>18.5136</v>
      </c>
      <c r="I405" s="75" t="s">
        <v>301</v>
      </c>
      <c r="J405" s="83"/>
      <c r="K405" s="87"/>
    </row>
    <row r="406" spans="1:15" s="6" customFormat="1" ht="16.5" x14ac:dyDescent="0.3">
      <c r="A406" s="5"/>
      <c r="B406" s="38">
        <v>1.68</v>
      </c>
      <c r="C406" s="38"/>
      <c r="D406" s="38">
        <v>14.74</v>
      </c>
      <c r="E406" s="38"/>
      <c r="F406" s="38">
        <v>1</v>
      </c>
      <c r="G406" s="83"/>
      <c r="H406" s="348">
        <f t="shared" si="13"/>
        <v>24.763200000000001</v>
      </c>
      <c r="I406" s="75" t="s">
        <v>301</v>
      </c>
      <c r="J406" s="83"/>
      <c r="K406" s="87"/>
    </row>
    <row r="407" spans="1:15" s="6" customFormat="1" ht="16.5" x14ac:dyDescent="0.3">
      <c r="A407" s="5"/>
      <c r="B407" s="38">
        <v>1.68</v>
      </c>
      <c r="C407" s="38"/>
      <c r="D407" s="38">
        <v>2.5499999999999998</v>
      </c>
      <c r="E407" s="38"/>
      <c r="F407" s="38">
        <v>1</v>
      </c>
      <c r="G407" s="83"/>
      <c r="H407" s="348">
        <f t="shared" si="13"/>
        <v>4.2839999999999998</v>
      </c>
      <c r="I407" s="75" t="s">
        <v>301</v>
      </c>
      <c r="J407" s="83"/>
      <c r="K407" s="87"/>
    </row>
    <row r="408" spans="1:15" s="6" customFormat="1" ht="16.5" x14ac:dyDescent="0.3">
      <c r="A408" s="5"/>
      <c r="B408" s="38"/>
      <c r="C408" s="38"/>
      <c r="D408" s="38"/>
      <c r="E408" s="38"/>
      <c r="F408" s="39"/>
      <c r="G408" s="76" t="s">
        <v>293</v>
      </c>
      <c r="H408" s="79">
        <f>SUM(H385:H407)</f>
        <v>185.23439999999999</v>
      </c>
      <c r="I408" s="80"/>
      <c r="J408" s="83"/>
      <c r="K408" s="87"/>
    </row>
    <row r="409" spans="1:15" s="6" customFormat="1" ht="16.5" x14ac:dyDescent="0.3">
      <c r="A409" s="5"/>
      <c r="B409" s="175" t="s">
        <v>54</v>
      </c>
      <c r="C409" s="138" t="s">
        <v>7</v>
      </c>
      <c r="D409" s="138">
        <f>H408</f>
        <v>185.23439999999999</v>
      </c>
      <c r="E409" s="145" t="s">
        <v>8</v>
      </c>
      <c r="F409" s="176"/>
      <c r="G409" s="83"/>
      <c r="H409" s="83"/>
      <c r="I409" s="83"/>
      <c r="J409" s="83"/>
      <c r="K409" s="87"/>
      <c r="L409" s="87"/>
      <c r="M409" s="87"/>
      <c r="N409" s="18"/>
      <c r="O409" s="19"/>
    </row>
    <row r="410" spans="1:15" s="6" customFormat="1" ht="16.5" x14ac:dyDescent="0.3">
      <c r="A410" s="17"/>
      <c r="B410" s="16" t="s">
        <v>294</v>
      </c>
      <c r="C410" s="16"/>
      <c r="D410" s="16"/>
      <c r="E410" s="17"/>
      <c r="F410" s="16"/>
      <c r="G410" s="16"/>
      <c r="H410" s="16"/>
      <c r="I410" s="16"/>
      <c r="J410" s="16"/>
      <c r="K410" s="16"/>
      <c r="L410" s="16"/>
      <c r="M410" s="16"/>
      <c r="N410" s="18"/>
      <c r="O410" s="19"/>
    </row>
    <row r="411" spans="1:15" s="6" customFormat="1" ht="16.5" x14ac:dyDescent="0.3">
      <c r="A411" s="17"/>
      <c r="B411" s="16"/>
      <c r="C411" s="16"/>
      <c r="D411" s="16"/>
      <c r="E411" s="17"/>
      <c r="F411" s="16"/>
      <c r="G411" s="16"/>
      <c r="H411" s="16"/>
      <c r="I411" s="16"/>
      <c r="J411" s="16"/>
      <c r="K411" s="16"/>
      <c r="L411" s="16"/>
      <c r="M411" s="16"/>
      <c r="N411" s="18"/>
      <c r="O411" s="19"/>
    </row>
    <row r="412" spans="1:15" s="6" customFormat="1" ht="16.5" x14ac:dyDescent="0.3">
      <c r="A412" s="9" t="s">
        <v>153</v>
      </c>
      <c r="B412" s="70" t="str">
        <f>'[20]PLANILHA ORÇAM.'!B76</f>
        <v>COBERTURA</v>
      </c>
      <c r="C412" s="157"/>
      <c r="D412" s="10"/>
      <c r="E412" s="11"/>
      <c r="F412" s="10"/>
      <c r="G412" s="133"/>
      <c r="H412" s="133"/>
      <c r="I412" s="70"/>
      <c r="J412" s="177"/>
      <c r="K412" s="178"/>
      <c r="L412" s="178"/>
      <c r="M412" s="179"/>
    </row>
    <row r="413" spans="1:15" s="6" customFormat="1" ht="16.5" x14ac:dyDescent="0.3">
      <c r="A413" s="14"/>
      <c r="B413" s="87"/>
      <c r="C413" s="146"/>
      <c r="D413" s="5"/>
      <c r="E413" s="14"/>
      <c r="F413" s="5"/>
      <c r="G413" s="174"/>
      <c r="H413" s="174"/>
      <c r="I413" s="74"/>
      <c r="J413" s="180"/>
      <c r="K413" s="181"/>
      <c r="L413" s="181"/>
      <c r="M413" s="181"/>
    </row>
    <row r="414" spans="1:15" s="6" customFormat="1" ht="27" customHeight="1" x14ac:dyDescent="0.3">
      <c r="A414" s="14" t="s">
        <v>155</v>
      </c>
      <c r="B414" s="648" t="str">
        <f>'PLANILHA ORÇAM.'!D64</f>
        <v>Fabricação e instalação de tesoura inteira em aço, vãos de 3 a 12 m e para qualquer tipo de telha, incluso içamento. AF_12/2015</v>
      </c>
      <c r="C414" s="648"/>
      <c r="D414" s="648"/>
      <c r="E414" s="648"/>
      <c r="F414" s="648"/>
      <c r="G414" s="648"/>
      <c r="H414" s="648"/>
      <c r="I414" s="648"/>
      <c r="J414" s="648"/>
      <c r="K414" s="648"/>
      <c r="L414" s="648"/>
      <c r="M414" s="648"/>
    </row>
    <row r="415" spans="1:15" s="6" customFormat="1" ht="16.5" x14ac:dyDescent="0.3">
      <c r="A415" s="14"/>
      <c r="B415" s="87"/>
      <c r="C415" s="146"/>
      <c r="D415" s="5"/>
      <c r="E415" s="14"/>
      <c r="F415" s="5"/>
      <c r="G415" s="174"/>
      <c r="H415" s="174"/>
      <c r="I415" s="74"/>
      <c r="J415" s="180"/>
      <c r="K415" s="181"/>
      <c r="L415" s="181"/>
      <c r="M415" s="181"/>
    </row>
    <row r="416" spans="1:15" s="6" customFormat="1" ht="16.5" x14ac:dyDescent="0.3">
      <c r="A416" s="14"/>
      <c r="B416" s="183" t="s">
        <v>299</v>
      </c>
      <c r="C416" s="146"/>
      <c r="D416" s="5"/>
      <c r="E416" s="14"/>
      <c r="F416" s="5"/>
      <c r="G416" s="174"/>
      <c r="H416" s="174"/>
      <c r="I416" s="74"/>
      <c r="J416" s="180"/>
      <c r="K416" s="181"/>
      <c r="L416" s="181"/>
      <c r="M416" s="181"/>
    </row>
    <row r="417" spans="1:13" s="6" customFormat="1" ht="16.5" x14ac:dyDescent="0.3">
      <c r="A417" s="14"/>
      <c r="B417" s="87"/>
      <c r="C417" s="146"/>
      <c r="D417" s="5"/>
      <c r="E417" s="14"/>
      <c r="F417" s="5"/>
      <c r="G417" s="174"/>
      <c r="H417" s="174"/>
      <c r="I417" s="74"/>
      <c r="J417" s="180"/>
      <c r="K417" s="181"/>
      <c r="L417" s="181"/>
      <c r="M417" s="181"/>
    </row>
    <row r="418" spans="1:13" s="6" customFormat="1" ht="16.5" x14ac:dyDescent="0.3">
      <c r="A418" s="14"/>
      <c r="B418" s="9" t="s">
        <v>9</v>
      </c>
      <c r="C418" s="138" t="s">
        <v>7</v>
      </c>
      <c r="D418" s="138">
        <f>1387.44+903.07+63.53</f>
        <v>2354.0400000000004</v>
      </c>
      <c r="E418" s="86" t="s">
        <v>296</v>
      </c>
      <c r="F418" s="5"/>
      <c r="G418" s="174"/>
      <c r="H418" s="174"/>
      <c r="I418" s="74"/>
      <c r="J418" s="180"/>
      <c r="K418" s="181"/>
      <c r="L418" s="181"/>
      <c r="M418" s="181"/>
    </row>
    <row r="419" spans="1:13" s="6" customFormat="1" ht="16.5" x14ac:dyDescent="0.3">
      <c r="A419" s="14"/>
      <c r="B419" s="87"/>
      <c r="C419" s="146"/>
      <c r="D419" s="5"/>
      <c r="E419" s="14"/>
      <c r="F419" s="5"/>
      <c r="G419" s="174"/>
      <c r="H419" s="174"/>
      <c r="I419" s="74"/>
      <c r="J419" s="180"/>
      <c r="K419" s="181"/>
      <c r="L419" s="181"/>
      <c r="M419" s="181"/>
    </row>
    <row r="420" spans="1:13" s="6" customFormat="1" ht="24.75" customHeight="1" x14ac:dyDescent="0.3">
      <c r="A420" s="14" t="s">
        <v>156</v>
      </c>
      <c r="B420" s="648" t="str">
        <f>'PLANILHA ORÇAM.'!D65</f>
        <v>Trama de aço composta por terças para telhados de até 2 águas para telha ondulada de fibrocimento, metálica,plástica ou termoacústica, incluso transporte vertical. AF_07/2019</v>
      </c>
      <c r="C420" s="648"/>
      <c r="D420" s="648"/>
      <c r="E420" s="648"/>
      <c r="F420" s="648"/>
      <c r="G420" s="648"/>
      <c r="H420" s="648"/>
      <c r="I420" s="648"/>
      <c r="J420" s="648"/>
      <c r="K420" s="648"/>
      <c r="L420" s="648"/>
      <c r="M420" s="648"/>
    </row>
    <row r="421" spans="1:13" s="6" customFormat="1" ht="16.5" x14ac:dyDescent="0.3">
      <c r="A421" s="14"/>
      <c r="B421" s="87"/>
      <c r="C421" s="146"/>
      <c r="D421" s="5"/>
      <c r="E421" s="14"/>
      <c r="F421" s="5"/>
      <c r="G421" s="174"/>
      <c r="H421" s="174"/>
      <c r="I421" s="74"/>
      <c r="J421" s="180"/>
      <c r="K421" s="181"/>
      <c r="L421" s="181"/>
      <c r="M421" s="181"/>
    </row>
    <row r="422" spans="1:13" s="6" customFormat="1" ht="16.5" x14ac:dyDescent="0.3">
      <c r="A422" s="14"/>
      <c r="B422" s="183" t="s">
        <v>618</v>
      </c>
      <c r="C422" s="146"/>
      <c r="D422" s="5"/>
      <c r="E422" s="14"/>
      <c r="F422" s="5"/>
      <c r="G422" s="174"/>
      <c r="H422" s="174"/>
      <c r="I422" s="74"/>
      <c r="J422" s="180"/>
      <c r="K422" s="181"/>
      <c r="L422" s="181"/>
      <c r="M422" s="181"/>
    </row>
    <row r="423" spans="1:13" s="6" customFormat="1" ht="16.5" x14ac:dyDescent="0.3">
      <c r="A423" s="14"/>
      <c r="B423" s="87"/>
      <c r="C423" s="146"/>
      <c r="D423" s="5"/>
      <c r="E423" s="14"/>
      <c r="F423" s="5"/>
      <c r="G423" s="174"/>
      <c r="H423" s="174"/>
      <c r="I423" s="74"/>
      <c r="J423" s="180"/>
      <c r="K423" s="181"/>
      <c r="L423" s="181"/>
      <c r="M423" s="181"/>
    </row>
    <row r="424" spans="1:13" s="6" customFormat="1" ht="16.5" x14ac:dyDescent="0.3">
      <c r="A424" s="14"/>
      <c r="B424" s="9" t="s">
        <v>9</v>
      </c>
      <c r="C424" s="138" t="s">
        <v>7</v>
      </c>
      <c r="D424" s="138">
        <v>220.89</v>
      </c>
      <c r="E424" s="86" t="s">
        <v>8</v>
      </c>
      <c r="F424" s="5"/>
      <c r="G424" s="174"/>
      <c r="H424" s="174"/>
      <c r="I424" s="74"/>
      <c r="J424" s="180"/>
      <c r="K424" s="181"/>
      <c r="L424" s="181"/>
      <c r="M424" s="181"/>
    </row>
    <row r="425" spans="1:13" s="6" customFormat="1" ht="16.5" x14ac:dyDescent="0.3">
      <c r="A425" s="14"/>
      <c r="B425" s="87"/>
      <c r="C425" s="146"/>
      <c r="D425" s="5"/>
      <c r="E425" s="14"/>
      <c r="F425" s="5"/>
      <c r="G425" s="174"/>
      <c r="H425" s="174"/>
      <c r="I425" s="74"/>
      <c r="J425" s="180"/>
      <c r="K425" s="181"/>
      <c r="L425" s="181"/>
      <c r="M425" s="181"/>
    </row>
    <row r="426" spans="1:13" s="6" customFormat="1" ht="16.5" x14ac:dyDescent="0.3">
      <c r="A426" s="14" t="s">
        <v>157</v>
      </c>
      <c r="B426" s="648" t="str">
        <f>'PLANILHA ORÇAM.'!D66</f>
        <v>Telhamento com telha metálica termoacústica e=30mm, com até 2 águas, incluso içamento. AF_07/2019</v>
      </c>
      <c r="C426" s="648"/>
      <c r="D426" s="648"/>
      <c r="E426" s="648"/>
      <c r="F426" s="648"/>
      <c r="G426" s="648"/>
      <c r="H426" s="648"/>
      <c r="I426" s="648"/>
      <c r="J426" s="648"/>
      <c r="K426" s="648"/>
      <c r="L426" s="648"/>
      <c r="M426" s="648"/>
    </row>
    <row r="427" spans="1:13" s="6" customFormat="1" ht="16.5" x14ac:dyDescent="0.3">
      <c r="A427" s="14"/>
      <c r="B427" s="87"/>
      <c r="C427" s="146"/>
      <c r="D427" s="5"/>
      <c r="E427" s="14"/>
      <c r="F427" s="5"/>
      <c r="G427" s="174"/>
      <c r="H427" s="174"/>
      <c r="I427" s="74"/>
      <c r="J427" s="180"/>
      <c r="K427" s="181"/>
      <c r="L427" s="181"/>
      <c r="M427" s="181"/>
    </row>
    <row r="428" spans="1:13" s="6" customFormat="1" ht="16.5" x14ac:dyDescent="0.3">
      <c r="A428" s="14"/>
      <c r="B428" s="183" t="s">
        <v>618</v>
      </c>
      <c r="C428" s="146"/>
      <c r="D428" s="5"/>
      <c r="E428" s="14"/>
      <c r="F428" s="5"/>
      <c r="G428" s="174"/>
      <c r="H428" s="174"/>
      <c r="I428" s="74"/>
      <c r="J428" s="180"/>
      <c r="K428" s="181"/>
      <c r="L428" s="181"/>
      <c r="M428" s="181"/>
    </row>
    <row r="429" spans="1:13" s="6" customFormat="1" ht="16.5" x14ac:dyDescent="0.3">
      <c r="A429" s="14"/>
      <c r="B429" s="87"/>
      <c r="C429" s="146"/>
      <c r="D429" s="5"/>
      <c r="E429" s="14"/>
      <c r="F429" s="5"/>
      <c r="G429" s="174"/>
      <c r="H429" s="174"/>
      <c r="I429" s="74"/>
      <c r="J429" s="180"/>
      <c r="K429" s="181"/>
      <c r="L429" s="181"/>
      <c r="M429" s="181"/>
    </row>
    <row r="430" spans="1:13" s="6" customFormat="1" ht="16.5" x14ac:dyDescent="0.3">
      <c r="A430" s="14"/>
      <c r="B430" s="9" t="s">
        <v>9</v>
      </c>
      <c r="C430" s="138" t="s">
        <v>7</v>
      </c>
      <c r="D430" s="138">
        <f>D424</f>
        <v>220.89</v>
      </c>
      <c r="E430" s="86" t="s">
        <v>8</v>
      </c>
      <c r="F430" s="5"/>
      <c r="G430" s="174"/>
      <c r="H430" s="174"/>
      <c r="I430" s="74"/>
      <c r="J430" s="180"/>
      <c r="K430" s="181"/>
      <c r="L430" s="181"/>
      <c r="M430" s="181"/>
    </row>
    <row r="431" spans="1:13" s="6" customFormat="1" ht="16.5" x14ac:dyDescent="0.3">
      <c r="A431" s="14"/>
      <c r="B431" s="87"/>
      <c r="C431" s="146"/>
      <c r="D431" s="5"/>
      <c r="E431" s="14"/>
      <c r="F431" s="5"/>
      <c r="G431" s="174"/>
      <c r="H431" s="174"/>
      <c r="I431" s="74"/>
      <c r="J431" s="180"/>
      <c r="K431" s="181"/>
      <c r="L431" s="181"/>
      <c r="M431" s="181"/>
    </row>
    <row r="432" spans="1:13" s="6" customFormat="1" ht="24" customHeight="1" x14ac:dyDescent="0.3">
      <c r="A432" s="14" t="s">
        <v>529</v>
      </c>
      <c r="B432" s="652" t="s">
        <v>302</v>
      </c>
      <c r="C432" s="652"/>
      <c r="D432" s="652"/>
      <c r="E432" s="652"/>
      <c r="F432" s="652"/>
      <c r="G432" s="652"/>
      <c r="H432" s="652"/>
      <c r="I432" s="652"/>
      <c r="J432" s="652"/>
      <c r="K432" s="652"/>
      <c r="L432" s="652"/>
      <c r="M432" s="652"/>
    </row>
    <row r="433" spans="1:13" s="6" customFormat="1" ht="16.5" x14ac:dyDescent="0.3">
      <c r="A433" s="5"/>
      <c r="B433" s="166"/>
      <c r="C433" s="166"/>
      <c r="D433" s="167"/>
      <c r="E433" s="167"/>
      <c r="G433" s="5"/>
      <c r="H433" s="5"/>
      <c r="I433" s="5"/>
      <c r="J433" s="5"/>
      <c r="K433" s="5"/>
      <c r="L433" s="5"/>
      <c r="M433" s="5"/>
    </row>
    <row r="434" spans="1:13" s="6" customFormat="1" ht="16.5" x14ac:dyDescent="0.3">
      <c r="A434" s="5"/>
      <c r="B434" s="24" t="s">
        <v>303</v>
      </c>
      <c r="C434" s="30"/>
      <c r="D434" s="30"/>
      <c r="E434" s="20"/>
      <c r="F434" s="30"/>
      <c r="G434" s="30"/>
      <c r="H434" s="30"/>
      <c r="I434" s="30"/>
      <c r="J434" s="30"/>
      <c r="K434" s="5"/>
      <c r="L434" s="5"/>
      <c r="M434" s="17"/>
    </row>
    <row r="435" spans="1:13" s="6" customFormat="1" ht="16.5" x14ac:dyDescent="0.3">
      <c r="A435" s="5"/>
      <c r="B435" s="24"/>
      <c r="C435" s="30"/>
      <c r="D435" s="30"/>
      <c r="E435" s="20"/>
      <c r="F435" s="30"/>
      <c r="G435" s="30"/>
      <c r="H435" s="30"/>
      <c r="I435" s="30"/>
      <c r="J435" s="30"/>
      <c r="K435" s="5"/>
      <c r="L435" s="5"/>
      <c r="M435" s="17"/>
    </row>
    <row r="436" spans="1:13" s="6" customFormat="1" ht="16.5" x14ac:dyDescent="0.3">
      <c r="A436" s="5"/>
      <c r="B436" s="119" t="s">
        <v>11</v>
      </c>
      <c r="C436" s="120"/>
      <c r="D436" s="119" t="s">
        <v>2</v>
      </c>
      <c r="E436" s="120"/>
      <c r="F436" s="119" t="s">
        <v>4</v>
      </c>
      <c r="G436" s="120"/>
      <c r="H436" s="168" t="s">
        <v>304</v>
      </c>
      <c r="K436" s="5"/>
      <c r="L436" s="5"/>
      <c r="M436" s="17"/>
    </row>
    <row r="437" spans="1:13" s="6" customFormat="1" ht="16.5" x14ac:dyDescent="0.3">
      <c r="A437" s="5"/>
      <c r="B437" s="83"/>
      <c r="C437" s="74"/>
      <c r="D437" s="83">
        <v>6.93</v>
      </c>
      <c r="E437" s="87"/>
      <c r="F437" s="83"/>
      <c r="G437" s="74"/>
      <c r="H437" s="348">
        <f>D437</f>
        <v>6.93</v>
      </c>
      <c r="K437" s="5"/>
      <c r="L437" s="5"/>
      <c r="M437" s="17"/>
    </row>
    <row r="438" spans="1:13" s="6" customFormat="1" ht="16.5" x14ac:dyDescent="0.3">
      <c r="A438" s="14"/>
      <c r="B438" s="31"/>
      <c r="C438" s="76"/>
      <c r="D438" s="39">
        <v>2.4500000000000002</v>
      </c>
      <c r="E438" s="51"/>
      <c r="F438" s="22"/>
      <c r="G438" s="22"/>
      <c r="H438" s="348">
        <f t="shared" ref="H438:H442" si="14">D438</f>
        <v>2.4500000000000002</v>
      </c>
      <c r="I438" s="66"/>
      <c r="J438" s="109"/>
      <c r="K438" s="182"/>
      <c r="L438" s="5"/>
      <c r="M438" s="17"/>
    </row>
    <row r="439" spans="1:13" s="6" customFormat="1" ht="16.5" x14ac:dyDescent="0.3">
      <c r="A439" s="14"/>
      <c r="B439" s="31"/>
      <c r="C439" s="76"/>
      <c r="D439" s="39">
        <v>14.64</v>
      </c>
      <c r="E439" s="51"/>
      <c r="F439" s="22"/>
      <c r="G439" s="22"/>
      <c r="H439" s="348">
        <f t="shared" si="14"/>
        <v>14.64</v>
      </c>
      <c r="I439" s="66"/>
      <c r="J439" s="109"/>
      <c r="K439" s="182"/>
      <c r="L439" s="5"/>
      <c r="M439" s="17"/>
    </row>
    <row r="440" spans="1:13" s="6" customFormat="1" ht="16.5" x14ac:dyDescent="0.3">
      <c r="A440" s="14"/>
      <c r="B440" s="31"/>
      <c r="C440" s="76"/>
      <c r="D440" s="39">
        <v>8.24</v>
      </c>
      <c r="E440" s="51"/>
      <c r="F440" s="22"/>
      <c r="G440" s="22"/>
      <c r="H440" s="348">
        <f t="shared" si="14"/>
        <v>8.24</v>
      </c>
      <c r="I440" s="66"/>
      <c r="J440" s="109"/>
      <c r="K440" s="182"/>
      <c r="L440" s="5"/>
      <c r="M440" s="17"/>
    </row>
    <row r="441" spans="1:13" s="6" customFormat="1" ht="16.5" x14ac:dyDescent="0.3">
      <c r="A441" s="14"/>
      <c r="B441" s="31"/>
      <c r="C441" s="76"/>
      <c r="D441" s="39">
        <v>2.4900000000000002</v>
      </c>
      <c r="E441" s="51"/>
      <c r="F441" s="22"/>
      <c r="G441" s="22"/>
      <c r="H441" s="348">
        <f t="shared" si="14"/>
        <v>2.4900000000000002</v>
      </c>
      <c r="I441" s="66"/>
      <c r="J441" s="109"/>
      <c r="K441" s="182"/>
      <c r="L441" s="5"/>
      <c r="M441" s="17"/>
    </row>
    <row r="442" spans="1:13" s="6" customFormat="1" ht="16.5" x14ac:dyDescent="0.3">
      <c r="A442" s="14"/>
      <c r="B442" s="31"/>
      <c r="C442" s="76"/>
      <c r="D442" s="39">
        <v>13.32</v>
      </c>
      <c r="E442" s="51"/>
      <c r="F442" s="22"/>
      <c r="G442" s="22"/>
      <c r="H442" s="348">
        <f t="shared" si="14"/>
        <v>13.32</v>
      </c>
      <c r="I442" s="66"/>
      <c r="J442" s="109"/>
      <c r="K442" s="182"/>
      <c r="L442" s="5"/>
      <c r="M442" s="17"/>
    </row>
    <row r="443" spans="1:13" s="6" customFormat="1" ht="16.5" x14ac:dyDescent="0.3">
      <c r="A443" s="14"/>
      <c r="B443" s="31"/>
      <c r="C443" s="76"/>
      <c r="D443" s="76"/>
      <c r="E443" s="51"/>
      <c r="F443" s="22"/>
      <c r="G443" s="76" t="s">
        <v>293</v>
      </c>
      <c r="H443" s="79">
        <f>SUM(H437:H442)</f>
        <v>48.07</v>
      </c>
      <c r="I443" s="66"/>
      <c r="J443" s="109"/>
      <c r="K443" s="182"/>
      <c r="L443" s="5"/>
      <c r="M443" s="17"/>
    </row>
    <row r="444" spans="1:13" s="6" customFormat="1" ht="16.5" x14ac:dyDescent="0.3">
      <c r="A444" s="14"/>
      <c r="B444" s="9" t="s">
        <v>9</v>
      </c>
      <c r="C444" s="138" t="s">
        <v>7</v>
      </c>
      <c r="D444" s="138">
        <f>H443</f>
        <v>48.07</v>
      </c>
      <c r="E444" s="86" t="s">
        <v>57</v>
      </c>
      <c r="F444" s="22"/>
      <c r="G444" s="22"/>
      <c r="H444" s="73"/>
      <c r="I444" s="66"/>
      <c r="J444" s="109"/>
      <c r="K444" s="182"/>
      <c r="L444" s="5"/>
      <c r="M444" s="17"/>
    </row>
    <row r="445" spans="1:13" s="22" customFormat="1" ht="16.5" x14ac:dyDescent="0.3">
      <c r="A445" s="20"/>
      <c r="B445" s="31"/>
      <c r="C445" s="76"/>
      <c r="D445" s="76"/>
      <c r="E445" s="51"/>
      <c r="H445" s="76"/>
      <c r="I445" s="51"/>
      <c r="J445" s="55"/>
      <c r="K445" s="99"/>
      <c r="L445" s="30"/>
      <c r="M445" s="31"/>
    </row>
    <row r="446" spans="1:13" s="22" customFormat="1" ht="16.5" x14ac:dyDescent="0.3">
      <c r="A446" s="14" t="s">
        <v>530</v>
      </c>
      <c r="B446" s="652" t="s">
        <v>305</v>
      </c>
      <c r="C446" s="652"/>
      <c r="D446" s="652"/>
      <c r="E446" s="652"/>
      <c r="F446" s="652"/>
      <c r="G446" s="652"/>
      <c r="H446" s="652"/>
      <c r="I446" s="652"/>
      <c r="J446" s="652"/>
      <c r="K446" s="652"/>
      <c r="L446" s="652"/>
      <c r="M446" s="652"/>
    </row>
    <row r="447" spans="1:13" s="22" customFormat="1" ht="16.5" x14ac:dyDescent="0.3">
      <c r="A447" s="5"/>
      <c r="B447" s="166"/>
      <c r="C447" s="166"/>
      <c r="D447" s="167"/>
      <c r="E447" s="167"/>
      <c r="F447" s="6"/>
      <c r="G447" s="5"/>
      <c r="H447" s="5"/>
      <c r="I447" s="5"/>
      <c r="J447" s="5"/>
      <c r="K447" s="5"/>
      <c r="L447" s="5"/>
      <c r="M447" s="5"/>
    </row>
    <row r="448" spans="1:13" s="22" customFormat="1" ht="16.5" x14ac:dyDescent="0.3">
      <c r="A448" s="5"/>
      <c r="B448" s="24" t="s">
        <v>303</v>
      </c>
      <c r="C448" s="30"/>
      <c r="D448" s="30"/>
      <c r="E448" s="20"/>
      <c r="F448" s="30"/>
      <c r="G448" s="30"/>
      <c r="H448" s="30"/>
      <c r="I448" s="30"/>
      <c r="J448" s="30"/>
      <c r="K448" s="5"/>
      <c r="L448" s="5"/>
      <c r="M448" s="17"/>
    </row>
    <row r="449" spans="1:13" s="22" customFormat="1" ht="16.5" x14ac:dyDescent="0.3">
      <c r="A449" s="5"/>
      <c r="B449" s="24"/>
      <c r="C449" s="30"/>
      <c r="D449" s="30"/>
      <c r="E449" s="20"/>
      <c r="F449" s="30"/>
      <c r="G449" s="30"/>
      <c r="H449" s="30"/>
      <c r="I449" s="30"/>
      <c r="J449" s="30"/>
      <c r="K449" s="5"/>
      <c r="L449" s="5"/>
      <c r="M449" s="17"/>
    </row>
    <row r="450" spans="1:13" s="22" customFormat="1" ht="16.5" x14ac:dyDescent="0.3">
      <c r="A450" s="5"/>
      <c r="B450" s="119" t="s">
        <v>11</v>
      </c>
      <c r="C450" s="120"/>
      <c r="D450" s="119" t="s">
        <v>2</v>
      </c>
      <c r="E450" s="120"/>
      <c r="F450" s="119" t="s">
        <v>4</v>
      </c>
      <c r="G450" s="120"/>
      <c r="H450" s="168" t="s">
        <v>304</v>
      </c>
      <c r="I450" s="6"/>
      <c r="J450" s="6"/>
      <c r="K450" s="5"/>
      <c r="L450" s="5"/>
      <c r="M450" s="17"/>
    </row>
    <row r="451" spans="1:13" s="22" customFormat="1" ht="16.5" x14ac:dyDescent="0.3">
      <c r="A451" s="5"/>
      <c r="B451" s="83"/>
      <c r="C451" s="74"/>
      <c r="D451" s="83">
        <f>10.36+2.45+2.5+10.21</f>
        <v>25.52</v>
      </c>
      <c r="E451" s="87"/>
      <c r="F451" s="83"/>
      <c r="G451" s="74"/>
      <c r="H451" s="348">
        <f>D451</f>
        <v>25.52</v>
      </c>
      <c r="I451" s="6"/>
      <c r="J451" s="6"/>
      <c r="K451" s="5"/>
      <c r="L451" s="5"/>
      <c r="M451" s="17"/>
    </row>
    <row r="452" spans="1:13" s="22" customFormat="1" ht="16.5" x14ac:dyDescent="0.3">
      <c r="A452" s="14"/>
      <c r="B452" s="31"/>
      <c r="C452" s="76"/>
      <c r="D452" s="39"/>
      <c r="E452" s="51"/>
      <c r="H452" s="348"/>
      <c r="I452" s="66"/>
      <c r="J452" s="109"/>
      <c r="K452" s="182"/>
      <c r="L452" s="5"/>
      <c r="M452" s="17"/>
    </row>
    <row r="453" spans="1:13" s="22" customFormat="1" ht="16.5" x14ac:dyDescent="0.3">
      <c r="A453" s="20"/>
      <c r="B453" s="31"/>
      <c r="C453" s="76"/>
      <c r="D453" s="76"/>
      <c r="E453" s="51"/>
      <c r="G453" s="76" t="s">
        <v>293</v>
      </c>
      <c r="H453" s="79">
        <f>SUM(H451:H452)</f>
        <v>25.52</v>
      </c>
      <c r="I453" s="51"/>
      <c r="J453" s="55"/>
      <c r="K453" s="99"/>
      <c r="L453" s="30"/>
      <c r="M453" s="31"/>
    </row>
    <row r="454" spans="1:13" s="22" customFormat="1" ht="16.5" x14ac:dyDescent="0.3">
      <c r="A454" s="20"/>
      <c r="B454" s="9" t="s">
        <v>9</v>
      </c>
      <c r="C454" s="138" t="s">
        <v>7</v>
      </c>
      <c r="D454" s="138">
        <f>H453</f>
        <v>25.52</v>
      </c>
      <c r="E454" s="86" t="s">
        <v>57</v>
      </c>
      <c r="H454" s="76"/>
      <c r="I454" s="51"/>
      <c r="J454" s="55"/>
      <c r="K454" s="99"/>
      <c r="L454" s="30"/>
      <c r="M454" s="31"/>
    </row>
    <row r="455" spans="1:13" s="22" customFormat="1" ht="16.5" x14ac:dyDescent="0.3">
      <c r="A455" s="20"/>
      <c r="B455" s="31"/>
      <c r="C455" s="76"/>
      <c r="D455" s="76"/>
      <c r="E455" s="51"/>
      <c r="H455" s="76"/>
      <c r="I455" s="51"/>
      <c r="J455" s="55"/>
      <c r="K455" s="99"/>
      <c r="L455" s="30"/>
      <c r="M455" s="31"/>
    </row>
    <row r="456" spans="1:13" s="22" customFormat="1" ht="16.5" x14ac:dyDescent="0.3">
      <c r="A456" s="14" t="s">
        <v>531</v>
      </c>
      <c r="B456" s="652" t="str">
        <f>'PLANILHA ORÇAM.'!D69</f>
        <v>Cumeeira metálica para telha termoacústica</v>
      </c>
      <c r="C456" s="652"/>
      <c r="D456" s="652"/>
      <c r="E456" s="652"/>
      <c r="F456" s="652"/>
      <c r="G456" s="652"/>
      <c r="H456" s="652"/>
      <c r="I456" s="652"/>
      <c r="J456" s="652"/>
      <c r="K456" s="652"/>
      <c r="L456" s="652"/>
      <c r="M456" s="652"/>
    </row>
    <row r="457" spans="1:13" s="22" customFormat="1" ht="16.5" x14ac:dyDescent="0.3">
      <c r="A457" s="5"/>
      <c r="B457" s="166"/>
      <c r="C457" s="166"/>
      <c r="D457" s="167"/>
      <c r="E457" s="167"/>
      <c r="F457" s="6"/>
      <c r="G457" s="5"/>
      <c r="H457" s="5"/>
      <c r="I457" s="5"/>
      <c r="J457" s="5"/>
      <c r="K457" s="5"/>
      <c r="L457" s="5"/>
      <c r="M457" s="5"/>
    </row>
    <row r="458" spans="1:13" s="22" customFormat="1" ht="16.5" x14ac:dyDescent="0.3">
      <c r="A458" s="5"/>
      <c r="B458" s="24" t="s">
        <v>303</v>
      </c>
      <c r="C458" s="30"/>
      <c r="D458" s="30"/>
      <c r="E458" s="20"/>
      <c r="F458" s="30"/>
      <c r="G458" s="30"/>
      <c r="H458" s="30"/>
      <c r="I458" s="30"/>
      <c r="J458" s="30"/>
      <c r="K458" s="5"/>
      <c r="L458" s="5"/>
      <c r="M458" s="17"/>
    </row>
    <row r="459" spans="1:13" s="22" customFormat="1" ht="16.5" x14ac:dyDescent="0.3">
      <c r="A459" s="5"/>
      <c r="B459" s="24"/>
      <c r="C459" s="30"/>
      <c r="D459" s="30"/>
      <c r="E459" s="20"/>
      <c r="F459" s="30"/>
      <c r="G459" s="30"/>
      <c r="H459" s="30"/>
      <c r="I459" s="30"/>
      <c r="J459" s="30"/>
      <c r="K459" s="5"/>
      <c r="L459" s="5"/>
      <c r="M459" s="17"/>
    </row>
    <row r="460" spans="1:13" s="22" customFormat="1" ht="16.5" x14ac:dyDescent="0.3">
      <c r="A460" s="5"/>
      <c r="B460" s="119" t="s">
        <v>11</v>
      </c>
      <c r="C460" s="120"/>
      <c r="D460" s="119" t="s">
        <v>2</v>
      </c>
      <c r="E460" s="120"/>
      <c r="F460" s="119" t="s">
        <v>4</v>
      </c>
      <c r="G460" s="120"/>
      <c r="H460" s="168" t="s">
        <v>304</v>
      </c>
      <c r="I460" s="6"/>
      <c r="J460" s="6"/>
      <c r="K460" s="5"/>
      <c r="L460" s="5"/>
      <c r="M460" s="17"/>
    </row>
    <row r="461" spans="1:13" s="22" customFormat="1" ht="16.5" x14ac:dyDescent="0.3">
      <c r="A461" s="5"/>
      <c r="B461" s="83"/>
      <c r="C461" s="74"/>
      <c r="D461" s="83">
        <v>10.85</v>
      </c>
      <c r="E461" s="87"/>
      <c r="F461" s="83"/>
      <c r="G461" s="74"/>
      <c r="H461" s="348">
        <f>D461</f>
        <v>10.85</v>
      </c>
      <c r="I461" s="6"/>
      <c r="J461" s="6"/>
      <c r="K461" s="5"/>
      <c r="L461" s="5"/>
      <c r="M461" s="17"/>
    </row>
    <row r="462" spans="1:13" s="22" customFormat="1" ht="16.5" x14ac:dyDescent="0.3">
      <c r="A462" s="14"/>
      <c r="B462" s="31"/>
      <c r="C462" s="76"/>
      <c r="D462" s="39">
        <v>10.41</v>
      </c>
      <c r="E462" s="51"/>
      <c r="H462" s="348">
        <f t="shared" ref="H462" si="15">D462</f>
        <v>10.41</v>
      </c>
      <c r="I462" s="66"/>
      <c r="J462" s="109"/>
      <c r="K462" s="182"/>
      <c r="L462" s="5"/>
      <c r="M462" s="17"/>
    </row>
    <row r="463" spans="1:13" s="22" customFormat="1" ht="16.5" x14ac:dyDescent="0.3">
      <c r="A463" s="20"/>
      <c r="B463" s="31"/>
      <c r="C463" s="76"/>
      <c r="D463" s="76"/>
      <c r="E463" s="51"/>
      <c r="G463" s="76" t="s">
        <v>293</v>
      </c>
      <c r="H463" s="79">
        <f>SUM(H461:H462)</f>
        <v>21.259999999999998</v>
      </c>
      <c r="I463" s="51"/>
      <c r="J463" s="55"/>
      <c r="K463" s="99"/>
      <c r="L463" s="30"/>
      <c r="M463" s="31"/>
    </row>
    <row r="464" spans="1:13" s="22" customFormat="1" ht="16.5" x14ac:dyDescent="0.3">
      <c r="A464" s="20"/>
      <c r="B464" s="9" t="s">
        <v>9</v>
      </c>
      <c r="C464" s="138" t="s">
        <v>7</v>
      </c>
      <c r="D464" s="138">
        <f>H463</f>
        <v>21.259999999999998</v>
      </c>
      <c r="E464" s="86" t="s">
        <v>57</v>
      </c>
      <c r="H464" s="76"/>
      <c r="I464" s="51"/>
      <c r="J464" s="55"/>
      <c r="K464" s="99"/>
      <c r="L464" s="30"/>
      <c r="M464" s="31"/>
    </row>
    <row r="465" spans="1:22" s="22" customFormat="1" ht="16.5" x14ac:dyDescent="0.3">
      <c r="A465" s="20"/>
      <c r="B465" s="31"/>
      <c r="C465" s="76"/>
      <c r="D465" s="76"/>
      <c r="E465" s="51"/>
      <c r="H465" s="76"/>
      <c r="I465" s="51"/>
      <c r="J465" s="55"/>
      <c r="K465" s="99"/>
      <c r="L465" s="30"/>
      <c r="M465" s="31"/>
    </row>
    <row r="466" spans="1:22" s="22" customFormat="1" ht="16.5" x14ac:dyDescent="0.3">
      <c r="A466" s="14" t="s">
        <v>532</v>
      </c>
      <c r="B466" s="652" t="str">
        <f>'PLANILHA ORÇAM.'!D71</f>
        <v>FORRO EM RÉGUAS DE PVC, FRISADO, PARA AMBIENTES RESIDENCIAIS, INCLUSIVE ESTRUTURA DE FIXAÇÃO. AF_05/2017_P</v>
      </c>
      <c r="C466" s="652"/>
      <c r="D466" s="652"/>
      <c r="E466" s="652"/>
      <c r="F466" s="652"/>
      <c r="G466" s="652"/>
      <c r="H466" s="652"/>
      <c r="I466" s="652"/>
      <c r="J466" s="652"/>
      <c r="K466" s="652"/>
      <c r="L466" s="652"/>
      <c r="M466" s="652"/>
    </row>
    <row r="467" spans="1:22" s="22" customFormat="1" ht="16.5" x14ac:dyDescent="0.3">
      <c r="A467" s="5"/>
      <c r="B467" s="166"/>
      <c r="C467" s="166"/>
      <c r="D467" s="167"/>
      <c r="E467" s="167"/>
      <c r="F467" s="6"/>
      <c r="G467" s="5"/>
      <c r="H467" s="5"/>
      <c r="I467" s="5"/>
      <c r="J467" s="5"/>
      <c r="K467" s="5"/>
      <c r="L467" s="5"/>
      <c r="M467" s="5"/>
    </row>
    <row r="468" spans="1:22" s="22" customFormat="1" ht="16.5" x14ac:dyDescent="0.3">
      <c r="A468" s="5"/>
      <c r="B468" s="24" t="s">
        <v>450</v>
      </c>
      <c r="C468" s="30"/>
      <c r="D468" s="30"/>
      <c r="E468" s="20"/>
      <c r="F468" s="30"/>
      <c r="G468" s="30"/>
      <c r="H468" s="30"/>
      <c r="I468" s="30"/>
      <c r="J468" s="30"/>
      <c r="K468" s="5"/>
      <c r="L468" s="5"/>
      <c r="M468" s="17"/>
    </row>
    <row r="469" spans="1:22" s="22" customFormat="1" ht="16.5" x14ac:dyDescent="0.3">
      <c r="A469" s="5"/>
      <c r="B469" s="119" t="s">
        <v>11</v>
      </c>
      <c r="C469" s="120"/>
      <c r="D469" s="119" t="s">
        <v>2</v>
      </c>
      <c r="E469" s="120"/>
      <c r="F469" s="119" t="s">
        <v>4</v>
      </c>
      <c r="G469" s="120"/>
      <c r="H469" s="168" t="s">
        <v>304</v>
      </c>
      <c r="I469" s="6"/>
      <c r="J469" s="6"/>
      <c r="K469" s="5"/>
      <c r="L469" s="5"/>
      <c r="M469" s="17"/>
    </row>
    <row r="470" spans="1:22" s="22" customFormat="1" ht="16.5" x14ac:dyDescent="0.3">
      <c r="A470" s="5"/>
      <c r="B470" s="83">
        <v>7.23</v>
      </c>
      <c r="C470" s="74"/>
      <c r="D470" s="83">
        <v>10.87</v>
      </c>
      <c r="E470" s="87"/>
      <c r="F470" s="83"/>
      <c r="G470" s="74"/>
      <c r="H470" s="348">
        <f>D470*B470</f>
        <v>78.590099999999993</v>
      </c>
      <c r="I470" s="6" t="s">
        <v>575</v>
      </c>
      <c r="J470" s="6"/>
      <c r="K470" s="5"/>
      <c r="L470" s="5"/>
      <c r="M470" s="17"/>
    </row>
    <row r="471" spans="1:22" s="22" customFormat="1" ht="16.5" x14ac:dyDescent="0.3">
      <c r="A471" s="14"/>
      <c r="B471" s="31"/>
      <c r="C471" s="76"/>
      <c r="D471" s="39"/>
      <c r="E471" s="51"/>
      <c r="H471" s="348">
        <v>53.19</v>
      </c>
      <c r="I471" s="109" t="s">
        <v>574</v>
      </c>
      <c r="J471" s="109"/>
      <c r="K471" s="182"/>
      <c r="L471" s="5"/>
      <c r="M471" s="17"/>
    </row>
    <row r="472" spans="1:22" s="22" customFormat="1" ht="16.5" x14ac:dyDescent="0.3">
      <c r="A472" s="14"/>
      <c r="B472" s="31"/>
      <c r="C472" s="76"/>
      <c r="D472" s="39"/>
      <c r="E472" s="51"/>
      <c r="H472" s="348">
        <v>95.13</v>
      </c>
      <c r="I472" s="109" t="s">
        <v>623</v>
      </c>
      <c r="J472" s="109"/>
      <c r="K472" s="182"/>
      <c r="L472" s="5"/>
      <c r="M472" s="17"/>
    </row>
    <row r="473" spans="1:22" s="22" customFormat="1" ht="16.5" x14ac:dyDescent="0.3">
      <c r="A473" s="20"/>
      <c r="B473" s="31"/>
      <c r="C473" s="76"/>
      <c r="D473" s="76"/>
      <c r="E473" s="51"/>
      <c r="G473" s="76" t="s">
        <v>293</v>
      </c>
      <c r="H473" s="79">
        <f>SUM(H470:H472)</f>
        <v>226.9101</v>
      </c>
      <c r="I473" s="51"/>
      <c r="J473" s="55"/>
      <c r="K473" s="99"/>
      <c r="L473" s="30"/>
      <c r="M473" s="31"/>
    </row>
    <row r="474" spans="1:22" s="22" customFormat="1" ht="16.5" x14ac:dyDescent="0.3">
      <c r="A474" s="5"/>
      <c r="B474" s="24"/>
      <c r="C474" s="30"/>
      <c r="D474" s="30"/>
      <c r="E474" s="20"/>
      <c r="F474" s="30"/>
      <c r="G474" s="30"/>
      <c r="H474" s="30"/>
      <c r="I474" s="30"/>
      <c r="J474" s="30"/>
      <c r="K474" s="5"/>
      <c r="L474" s="5"/>
      <c r="M474" s="17"/>
    </row>
    <row r="475" spans="1:22" s="22" customFormat="1" ht="16.5" x14ac:dyDescent="0.3">
      <c r="A475" s="20"/>
      <c r="B475" s="9" t="s">
        <v>9</v>
      </c>
      <c r="C475" s="138" t="s">
        <v>7</v>
      </c>
      <c r="D475" s="138">
        <f>H473</f>
        <v>226.9101</v>
      </c>
      <c r="E475" s="86" t="s">
        <v>8</v>
      </c>
      <c r="H475" s="76"/>
      <c r="I475" s="51"/>
      <c r="J475" s="55"/>
      <c r="K475" s="99"/>
      <c r="L475" s="30"/>
      <c r="M475" s="31"/>
    </row>
    <row r="476" spans="1:22" s="22" customFormat="1" ht="16.5" x14ac:dyDescent="0.3">
      <c r="A476" s="20"/>
      <c r="B476" s="577"/>
      <c r="C476" s="26"/>
      <c r="D476" s="26"/>
      <c r="E476" s="578"/>
      <c r="H476" s="76"/>
      <c r="I476" s="51"/>
      <c r="J476" s="55"/>
      <c r="K476" s="99"/>
      <c r="L476" s="30"/>
      <c r="M476" s="31"/>
    </row>
    <row r="477" spans="1:22" s="6" customFormat="1" ht="16.5" x14ac:dyDescent="0.3">
      <c r="A477" s="9" t="s">
        <v>159</v>
      </c>
      <c r="B477" s="70" t="str">
        <f>'[20]PLANILHA ORÇAM.'!B89</f>
        <v>REVESTIMENTOS DE PISOS</v>
      </c>
      <c r="C477" s="157"/>
      <c r="D477" s="10"/>
      <c r="E477" s="11"/>
      <c r="F477" s="10"/>
      <c r="G477" s="133"/>
      <c r="H477" s="133"/>
      <c r="I477" s="70"/>
      <c r="J477" s="177"/>
      <c r="K477" s="178"/>
      <c r="L477" s="178"/>
      <c r="M477" s="179"/>
      <c r="N477" s="117"/>
      <c r="S477" s="128"/>
      <c r="T477" s="129"/>
      <c r="U477" s="130"/>
      <c r="V477" s="131"/>
    </row>
    <row r="478" spans="1:22" s="22" customFormat="1" ht="16.5" x14ac:dyDescent="0.3">
      <c r="A478" s="14"/>
      <c r="B478" s="126"/>
      <c r="C478" s="127"/>
      <c r="D478" s="182"/>
      <c r="E478" s="134"/>
      <c r="F478" s="135"/>
      <c r="G478" s="135"/>
      <c r="H478" s="148"/>
      <c r="I478" s="66"/>
      <c r="J478" s="5"/>
      <c r="K478" s="5"/>
      <c r="L478" s="5"/>
      <c r="M478" s="17"/>
      <c r="N478" s="194"/>
      <c r="S478" s="195"/>
      <c r="T478" s="189"/>
      <c r="U478" s="190"/>
      <c r="V478" s="150"/>
    </row>
    <row r="479" spans="1:22" s="6" customFormat="1" ht="16.5" x14ac:dyDescent="0.3">
      <c r="A479" s="192" t="s">
        <v>161</v>
      </c>
      <c r="B479" s="587" t="s">
        <v>605</v>
      </c>
      <c r="C479" s="196"/>
      <c r="D479" s="196"/>
      <c r="E479" s="196"/>
      <c r="F479" s="196"/>
      <c r="G479" s="196"/>
      <c r="H479" s="196"/>
      <c r="I479" s="196"/>
      <c r="J479" s="196"/>
      <c r="K479" s="196"/>
      <c r="L479" s="196"/>
      <c r="M479" s="193"/>
      <c r="N479" s="117"/>
      <c r="S479" s="128"/>
      <c r="T479" s="129"/>
      <c r="U479" s="130"/>
      <c r="V479" s="131"/>
    </row>
    <row r="480" spans="1:22" s="6" customFormat="1" ht="16.5" x14ac:dyDescent="0.3">
      <c r="A480" s="5"/>
      <c r="B480" s="24" t="s">
        <v>306</v>
      </c>
      <c r="C480" s="30"/>
      <c r="D480" s="30"/>
      <c r="E480" s="20"/>
      <c r="F480" s="30"/>
      <c r="G480" s="30"/>
      <c r="H480" s="30"/>
      <c r="I480" s="30"/>
      <c r="J480" s="30"/>
      <c r="K480" s="5"/>
      <c r="L480" s="5"/>
      <c r="M480" s="17"/>
    </row>
    <row r="481" spans="1:22" s="6" customFormat="1" ht="16.5" x14ac:dyDescent="0.3">
      <c r="A481" s="5"/>
      <c r="B481" s="24"/>
      <c r="C481" s="30"/>
      <c r="D481" s="30"/>
      <c r="E481" s="20"/>
      <c r="F481" s="30"/>
      <c r="G481" s="30"/>
      <c r="H481" s="30"/>
      <c r="I481" s="30"/>
      <c r="J481" s="30"/>
      <c r="K481" s="5"/>
      <c r="L481" s="5"/>
      <c r="M481" s="17"/>
    </row>
    <row r="482" spans="1:22" s="6" customFormat="1" ht="16.5" x14ac:dyDescent="0.3">
      <c r="A482" s="14"/>
      <c r="B482" s="171" t="s">
        <v>55</v>
      </c>
      <c r="C482" s="191"/>
      <c r="D482" s="169" t="s">
        <v>11</v>
      </c>
      <c r="E482" s="68"/>
      <c r="F482" s="168" t="s">
        <v>20</v>
      </c>
      <c r="G482" s="5"/>
      <c r="H482" s="5"/>
      <c r="I482" s="5"/>
      <c r="J482" s="5"/>
      <c r="L482" s="5"/>
      <c r="M482" s="17"/>
      <c r="N482" s="117"/>
      <c r="S482" s="128"/>
      <c r="T482" s="129"/>
      <c r="U482" s="130"/>
      <c r="V482" s="131"/>
    </row>
    <row r="483" spans="1:22" s="6" customFormat="1" ht="16.5" x14ac:dyDescent="0.3">
      <c r="A483" s="14"/>
      <c r="B483" s="125">
        <f>$H$90</f>
        <v>211.59999999999997</v>
      </c>
      <c r="C483" s="37" t="s">
        <v>6</v>
      </c>
      <c r="D483" s="125">
        <v>0.1</v>
      </c>
      <c r="E483" s="37" t="s">
        <v>7</v>
      </c>
      <c r="F483" s="125">
        <f>ROUND(B483*D483,2)</f>
        <v>21.16</v>
      </c>
      <c r="G483" s="43" t="s">
        <v>16</v>
      </c>
      <c r="H483" s="5" t="s">
        <v>606</v>
      </c>
      <c r="I483" s="5"/>
      <c r="J483" s="5"/>
      <c r="L483" s="5"/>
      <c r="M483" s="17"/>
      <c r="N483" s="117"/>
      <c r="S483" s="128"/>
      <c r="T483" s="129"/>
      <c r="U483" s="130"/>
      <c r="V483" s="131"/>
    </row>
    <row r="484" spans="1:22" s="6" customFormat="1" ht="16.5" x14ac:dyDescent="0.3">
      <c r="A484" s="14"/>
      <c r="B484" s="125"/>
      <c r="C484" s="37"/>
      <c r="D484" s="125"/>
      <c r="E484" s="37"/>
      <c r="F484" s="125"/>
      <c r="G484" s="43"/>
      <c r="H484" s="5"/>
      <c r="I484" s="5"/>
      <c r="J484" s="5"/>
      <c r="L484" s="5"/>
      <c r="M484" s="17"/>
      <c r="N484" s="117"/>
      <c r="S484" s="128"/>
      <c r="T484" s="129"/>
      <c r="U484" s="130"/>
      <c r="V484" s="131"/>
    </row>
    <row r="485" spans="1:22" s="6" customFormat="1" ht="16.5" x14ac:dyDescent="0.3">
      <c r="A485" s="14"/>
      <c r="B485" s="132" t="s">
        <v>9</v>
      </c>
      <c r="C485" s="133" t="s">
        <v>7</v>
      </c>
      <c r="D485" s="85">
        <f>SUM(F483:F483)</f>
        <v>21.16</v>
      </c>
      <c r="E485" s="86" t="s">
        <v>16</v>
      </c>
      <c r="H485" s="5"/>
      <c r="I485" s="126"/>
      <c r="J485" s="5"/>
      <c r="L485" s="5"/>
      <c r="M485" s="17"/>
      <c r="N485" s="117"/>
      <c r="S485" s="128"/>
      <c r="T485" s="129"/>
      <c r="U485" s="130"/>
      <c r="V485" s="131"/>
    </row>
    <row r="486" spans="1:22" s="6" customFormat="1" ht="16.5" x14ac:dyDescent="0.3">
      <c r="A486" s="14"/>
      <c r="B486" s="124"/>
      <c r="C486" s="127"/>
      <c r="D486" s="197"/>
      <c r="E486" s="197"/>
      <c r="F486" s="53"/>
      <c r="G486" s="40"/>
      <c r="H486" s="5"/>
      <c r="I486" s="126"/>
      <c r="J486" s="5"/>
      <c r="L486" s="5"/>
      <c r="M486" s="17"/>
      <c r="N486" s="117"/>
      <c r="S486" s="128"/>
      <c r="T486" s="129"/>
      <c r="U486" s="130"/>
      <c r="V486" s="131"/>
    </row>
    <row r="487" spans="1:22" s="22" customFormat="1" ht="16.5" x14ac:dyDescent="0.3">
      <c r="A487" s="192" t="s">
        <v>163</v>
      </c>
      <c r="B487" s="653" t="str">
        <f>'[20]PLANILHA ORÇAM.'!D91</f>
        <v>Argamassa traço 1:4 (cimento e areia média) para contrapiso, preparo mecânico com betoneira 400 l. af_06/2014</v>
      </c>
      <c r="C487" s="653"/>
      <c r="D487" s="653"/>
      <c r="E487" s="653"/>
      <c r="F487" s="653"/>
      <c r="G487" s="653"/>
      <c r="H487" s="653"/>
      <c r="I487" s="653"/>
      <c r="J487" s="653"/>
      <c r="K487" s="653"/>
      <c r="L487" s="653"/>
      <c r="M487" s="193"/>
      <c r="N487" s="187"/>
      <c r="S487" s="188"/>
      <c r="T487" s="189"/>
      <c r="U487" s="190"/>
      <c r="V487" s="150"/>
    </row>
    <row r="488" spans="1:22" s="6" customFormat="1" ht="16.5" x14ac:dyDescent="0.3">
      <c r="A488" s="192"/>
      <c r="B488" s="196"/>
      <c r="C488" s="196"/>
      <c r="D488" s="196"/>
      <c r="E488" s="196"/>
      <c r="F488" s="196"/>
      <c r="G488" s="196"/>
      <c r="H488" s="196"/>
      <c r="I488" s="196"/>
      <c r="J488" s="196"/>
      <c r="K488" s="196"/>
      <c r="L488" s="196"/>
      <c r="M488" s="193"/>
      <c r="N488" s="117"/>
      <c r="S488" s="128"/>
      <c r="T488" s="129"/>
      <c r="U488" s="130"/>
      <c r="V488" s="131"/>
    </row>
    <row r="489" spans="1:22" s="6" customFormat="1" ht="16.5" x14ac:dyDescent="0.3">
      <c r="A489" s="5"/>
      <c r="B489" s="24" t="s">
        <v>306</v>
      </c>
      <c r="C489" s="30"/>
      <c r="D489" s="30"/>
      <c r="E489" s="20"/>
      <c r="F489" s="30"/>
      <c r="G489" s="30"/>
      <c r="H489" s="30"/>
      <c r="I489" s="30"/>
      <c r="J489" s="30"/>
      <c r="K489" s="5"/>
      <c r="L489" s="5"/>
      <c r="M489" s="17"/>
    </row>
    <row r="490" spans="1:22" s="6" customFormat="1" ht="16.5" x14ac:dyDescent="0.3">
      <c r="A490" s="5"/>
      <c r="B490" s="24"/>
      <c r="C490" s="30"/>
      <c r="D490" s="30"/>
      <c r="E490" s="20"/>
      <c r="F490" s="30"/>
      <c r="G490" s="30"/>
      <c r="H490" s="30"/>
      <c r="I490" s="30"/>
      <c r="J490" s="30"/>
      <c r="K490" s="5"/>
      <c r="L490" s="5"/>
      <c r="M490" s="17"/>
    </row>
    <row r="491" spans="1:22" s="6" customFormat="1" ht="16.5" x14ac:dyDescent="0.3">
      <c r="A491" s="14"/>
      <c r="B491" s="171" t="s">
        <v>55</v>
      </c>
      <c r="C491" s="191"/>
      <c r="D491" s="169" t="s">
        <v>11</v>
      </c>
      <c r="E491" s="68"/>
      <c r="F491" s="168" t="s">
        <v>20</v>
      </c>
      <c r="G491" s="5"/>
      <c r="H491" s="5"/>
      <c r="I491" s="5"/>
      <c r="J491" s="5"/>
      <c r="L491" s="5"/>
      <c r="M491" s="17"/>
      <c r="N491" s="117"/>
      <c r="S491" s="128"/>
      <c r="T491" s="129"/>
      <c r="U491" s="130"/>
      <c r="V491" s="131"/>
    </row>
    <row r="492" spans="1:22" s="6" customFormat="1" ht="16.5" x14ac:dyDescent="0.3">
      <c r="A492" s="14"/>
      <c r="B492" s="125">
        <f>$H$90</f>
        <v>211.59999999999997</v>
      </c>
      <c r="C492" s="37" t="s">
        <v>6</v>
      </c>
      <c r="D492" s="125">
        <v>0.05</v>
      </c>
      <c r="E492" s="37" t="s">
        <v>7</v>
      </c>
      <c r="F492" s="125">
        <f>ROUND(B492*D492,2)</f>
        <v>10.58</v>
      </c>
      <c r="G492" s="43" t="s">
        <v>16</v>
      </c>
      <c r="H492" s="5"/>
      <c r="I492" s="5"/>
      <c r="J492" s="5"/>
      <c r="L492" s="5"/>
      <c r="M492" s="17"/>
      <c r="N492" s="117"/>
      <c r="S492" s="128"/>
      <c r="T492" s="129"/>
      <c r="U492" s="130"/>
      <c r="V492" s="131"/>
    </row>
    <row r="493" spans="1:22" s="6" customFormat="1" ht="16.5" x14ac:dyDescent="0.3">
      <c r="A493" s="14"/>
      <c r="B493" s="125"/>
      <c r="C493" s="37"/>
      <c r="D493" s="125"/>
      <c r="E493" s="37"/>
      <c r="F493" s="125"/>
      <c r="G493" s="43"/>
      <c r="H493" s="5"/>
      <c r="I493" s="5"/>
      <c r="J493" s="5"/>
      <c r="L493" s="5"/>
      <c r="M493" s="17"/>
      <c r="N493" s="117"/>
      <c r="S493" s="128"/>
      <c r="T493" s="129"/>
      <c r="U493" s="130"/>
      <c r="V493" s="131"/>
    </row>
    <row r="494" spans="1:22" s="6" customFormat="1" ht="16.5" x14ac:dyDescent="0.3">
      <c r="A494" s="14"/>
      <c r="B494" s="132" t="s">
        <v>9</v>
      </c>
      <c r="C494" s="133" t="s">
        <v>7</v>
      </c>
      <c r="D494" s="85">
        <f>SUM(F492:F492)</f>
        <v>10.58</v>
      </c>
      <c r="E494" s="86" t="s">
        <v>16</v>
      </c>
      <c r="H494" s="5"/>
      <c r="I494" s="126"/>
      <c r="J494" s="5"/>
      <c r="L494" s="5"/>
      <c r="M494" s="17"/>
      <c r="N494" s="117"/>
      <c r="S494" s="128"/>
      <c r="T494" s="129"/>
      <c r="U494" s="130"/>
      <c r="V494" s="131"/>
    </row>
    <row r="495" spans="1:22" s="6" customFormat="1" ht="16.5" x14ac:dyDescent="0.3">
      <c r="A495" s="14"/>
      <c r="B495" s="124"/>
      <c r="C495" s="127"/>
      <c r="D495" s="197"/>
      <c r="E495" s="197"/>
      <c r="F495" s="53"/>
      <c r="G495" s="40"/>
      <c r="H495" s="5"/>
      <c r="I495" s="126"/>
      <c r="J495" s="5"/>
      <c r="L495" s="5"/>
      <c r="M495" s="17"/>
      <c r="N495" s="117"/>
      <c r="S495" s="128"/>
      <c r="T495" s="129"/>
      <c r="U495" s="130"/>
      <c r="V495" s="131"/>
    </row>
    <row r="496" spans="1:22" s="6" customFormat="1" ht="16.5" x14ac:dyDescent="0.3">
      <c r="A496" s="20" t="s">
        <v>165</v>
      </c>
      <c r="B496" s="654" t="str">
        <f>'PLANILHA ORÇAM.'!D77</f>
        <v xml:space="preserve">REVESTIMENTO CERÂMICO PARA PISO COM PLACAS TIPO PORCELANATO DE DIMENSÕES 45X45 CM APLICADA EM AMBIENTES DE ÁREA MAIOR QUE 10 M². AF_06/2014 </v>
      </c>
      <c r="C496" s="654"/>
      <c r="D496" s="654"/>
      <c r="E496" s="654"/>
      <c r="F496" s="654"/>
      <c r="G496" s="654"/>
      <c r="H496" s="654"/>
      <c r="I496" s="654"/>
      <c r="J496" s="654"/>
      <c r="K496" s="654"/>
      <c r="L496" s="654"/>
      <c r="M496" s="654"/>
      <c r="N496" s="117"/>
      <c r="S496" s="128"/>
      <c r="T496" s="129"/>
      <c r="U496" s="130"/>
      <c r="V496" s="131"/>
    </row>
    <row r="497" spans="1:22" s="22" customFormat="1" ht="16.5" x14ac:dyDescent="0.3">
      <c r="A497" s="20"/>
      <c r="B497" s="654"/>
      <c r="C497" s="654"/>
      <c r="D497" s="654"/>
      <c r="E497" s="654"/>
      <c r="F497" s="654"/>
      <c r="G497" s="654"/>
      <c r="H497" s="654"/>
      <c r="I497" s="654"/>
      <c r="J497" s="654"/>
      <c r="K497" s="654"/>
      <c r="L497" s="654"/>
      <c r="M497" s="654"/>
      <c r="N497" s="187"/>
      <c r="S497" s="188"/>
      <c r="T497" s="189"/>
      <c r="U497" s="190"/>
      <c r="V497" s="150"/>
    </row>
    <row r="498" spans="1:22" s="22" customFormat="1" ht="16.5" x14ac:dyDescent="0.3">
      <c r="A498" s="14"/>
      <c r="B498" s="124"/>
      <c r="C498" s="127"/>
      <c r="D498" s="197"/>
      <c r="E498" s="197"/>
      <c r="F498" s="53"/>
      <c r="G498" s="40"/>
      <c r="H498" s="5"/>
      <c r="I498" s="126"/>
      <c r="J498" s="5"/>
      <c r="K498" s="6"/>
      <c r="L498" s="5"/>
      <c r="M498" s="17"/>
      <c r="N498" s="187"/>
      <c r="S498" s="188"/>
      <c r="T498" s="189"/>
      <c r="U498" s="190"/>
      <c r="V498" s="150"/>
    </row>
    <row r="499" spans="1:22" s="6" customFormat="1" ht="16.5" x14ac:dyDescent="0.3">
      <c r="A499" s="5"/>
      <c r="B499" s="24" t="s">
        <v>306</v>
      </c>
      <c r="C499" s="30"/>
      <c r="D499" s="30"/>
      <c r="E499" s="20"/>
      <c r="F499" s="30"/>
      <c r="G499" s="30"/>
      <c r="H499" s="30"/>
      <c r="I499" s="30"/>
      <c r="J499" s="30"/>
      <c r="K499" s="5"/>
      <c r="L499" s="5"/>
      <c r="M499" s="17"/>
    </row>
    <row r="500" spans="1:22" s="6" customFormat="1" ht="16.5" x14ac:dyDescent="0.3">
      <c r="A500" s="5"/>
      <c r="B500" s="24"/>
      <c r="C500" s="30"/>
      <c r="D500" s="30"/>
      <c r="E500" s="20"/>
      <c r="F500" s="30"/>
      <c r="G500" s="30"/>
      <c r="H500" s="30"/>
      <c r="I500" s="30"/>
      <c r="J500" s="30"/>
      <c r="K500" s="5"/>
      <c r="L500" s="5"/>
      <c r="M500" s="17"/>
    </row>
    <row r="501" spans="1:22" s="6" customFormat="1" ht="16.5" x14ac:dyDescent="0.3">
      <c r="A501" s="14"/>
      <c r="B501" s="171" t="s">
        <v>55</v>
      </c>
      <c r="C501" s="191"/>
      <c r="D501" s="169" t="s">
        <v>4</v>
      </c>
      <c r="E501" s="68"/>
      <c r="F501" s="168" t="s">
        <v>13</v>
      </c>
      <c r="G501" s="5"/>
      <c r="H501" s="5"/>
      <c r="I501" s="5"/>
      <c r="J501" s="5"/>
      <c r="L501" s="5"/>
      <c r="M501" s="17"/>
      <c r="N501" s="117"/>
      <c r="S501" s="128"/>
      <c r="T501" s="129"/>
      <c r="U501" s="130"/>
      <c r="V501" s="131"/>
    </row>
    <row r="502" spans="1:22" s="6" customFormat="1" ht="16.5" x14ac:dyDescent="0.3">
      <c r="A502" s="14"/>
      <c r="B502" s="125">
        <f>B492</f>
        <v>211.59999999999997</v>
      </c>
      <c r="C502" s="37" t="s">
        <v>6</v>
      </c>
      <c r="D502" s="125">
        <v>1</v>
      </c>
      <c r="E502" s="37" t="s">
        <v>7</v>
      </c>
      <c r="F502" s="125">
        <f>ROUND(B502*D502,2)</f>
        <v>211.6</v>
      </c>
      <c r="G502" s="43" t="s">
        <v>16</v>
      </c>
      <c r="H502" s="5"/>
      <c r="I502" s="5"/>
      <c r="J502" s="5"/>
      <c r="L502" s="5"/>
      <c r="M502" s="17"/>
      <c r="N502" s="117"/>
      <c r="S502" s="128"/>
      <c r="T502" s="129"/>
      <c r="U502" s="130"/>
      <c r="V502" s="131"/>
    </row>
    <row r="503" spans="1:22" s="6" customFormat="1" ht="16.5" x14ac:dyDescent="0.3">
      <c r="A503" s="14"/>
      <c r="B503" s="125"/>
      <c r="C503" s="37"/>
      <c r="D503" s="53" t="s">
        <v>12</v>
      </c>
      <c r="E503" s="44" t="s">
        <v>7</v>
      </c>
      <c r="F503" s="63">
        <f>SUM(F502:F502)</f>
        <v>211.6</v>
      </c>
      <c r="G503" s="17" t="s">
        <v>8</v>
      </c>
      <c r="H503" s="5"/>
      <c r="I503" s="5"/>
      <c r="J503" s="5"/>
      <c r="L503" s="5"/>
      <c r="M503" s="17"/>
      <c r="N503" s="117"/>
      <c r="S503" s="128"/>
      <c r="T503" s="129"/>
      <c r="U503" s="130"/>
      <c r="V503" s="131"/>
    </row>
    <row r="504" spans="1:22" s="6" customFormat="1" ht="16.5" x14ac:dyDescent="0.3">
      <c r="A504" s="14"/>
      <c r="B504" s="125"/>
      <c r="C504" s="37"/>
      <c r="D504" s="125"/>
      <c r="E504" s="37"/>
      <c r="F504" s="53"/>
      <c r="G504" s="17"/>
      <c r="H504" s="5"/>
      <c r="I504" s="5"/>
      <c r="J504" s="5"/>
      <c r="L504" s="5"/>
      <c r="M504" s="17"/>
      <c r="N504" s="117"/>
      <c r="S504" s="128"/>
      <c r="T504" s="129"/>
      <c r="U504" s="130"/>
      <c r="V504" s="131"/>
    </row>
    <row r="505" spans="1:22" s="6" customFormat="1" ht="16.5" x14ac:dyDescent="0.3">
      <c r="A505" s="14"/>
      <c r="B505" s="132" t="s">
        <v>9</v>
      </c>
      <c r="C505" s="133" t="s">
        <v>7</v>
      </c>
      <c r="D505" s="85">
        <f>F503</f>
        <v>211.6</v>
      </c>
      <c r="E505" s="86" t="s">
        <v>8</v>
      </c>
      <c r="H505" s="5"/>
      <c r="I505" s="126"/>
      <c r="J505" s="5"/>
      <c r="L505" s="5"/>
      <c r="M505" s="17"/>
      <c r="N505" s="117"/>
      <c r="S505" s="128"/>
      <c r="T505" s="129"/>
      <c r="U505" s="130"/>
      <c r="V505" s="131"/>
    </row>
    <row r="506" spans="1:22" s="6" customFormat="1" ht="16.5" x14ac:dyDescent="0.3">
      <c r="A506" s="14"/>
      <c r="B506" s="124"/>
      <c r="C506" s="127"/>
      <c r="D506" s="197"/>
      <c r="E506" s="197"/>
      <c r="F506" s="53"/>
      <c r="G506" s="40"/>
      <c r="H506" s="5"/>
      <c r="I506" s="126"/>
      <c r="J506" s="5"/>
      <c r="L506" s="5"/>
      <c r="M506" s="17"/>
      <c r="N506" s="117"/>
      <c r="S506" s="128"/>
      <c r="T506" s="129"/>
      <c r="U506" s="130"/>
      <c r="V506" s="131"/>
    </row>
    <row r="507" spans="1:22" s="6" customFormat="1" ht="24.75" customHeight="1" x14ac:dyDescent="0.3">
      <c r="A507" s="20" t="s">
        <v>607</v>
      </c>
      <c r="B507" s="654" t="str">
        <f>'PLANILHA ORÇAM.'!D78</f>
        <v>Rodapé cerâmico de 7cm de altura com placas tipo porcelanato de dimensões 45x45 cm aplicada em ambientes de área maior que 10 M². AF 06/2014</v>
      </c>
      <c r="C507" s="654"/>
      <c r="D507" s="654"/>
      <c r="E507" s="654"/>
      <c r="F507" s="654"/>
      <c r="G507" s="654"/>
      <c r="H507" s="654"/>
      <c r="I507" s="654"/>
      <c r="J507" s="654"/>
      <c r="K507" s="654"/>
      <c r="L507" s="654"/>
      <c r="M507" s="654"/>
      <c r="N507" s="117"/>
      <c r="S507" s="128"/>
      <c r="T507" s="129"/>
      <c r="U507" s="130"/>
      <c r="V507" s="131"/>
    </row>
    <row r="508" spans="1:22" s="6" customFormat="1" ht="16.5" x14ac:dyDescent="0.3">
      <c r="A508" s="20"/>
      <c r="B508" s="186"/>
      <c r="C508" s="22"/>
      <c r="D508" s="22"/>
      <c r="E508" s="22"/>
      <c r="F508" s="136"/>
      <c r="G508" s="136"/>
      <c r="H508" s="29"/>
      <c r="I508" s="51"/>
      <c r="J508" s="22"/>
      <c r="K508" s="22"/>
      <c r="L508" s="30"/>
      <c r="M508" s="31"/>
      <c r="N508" s="117"/>
      <c r="S508" s="128"/>
      <c r="T508" s="129"/>
      <c r="U508" s="130"/>
      <c r="V508" s="131"/>
    </row>
    <row r="509" spans="1:22" s="6" customFormat="1" ht="16.5" x14ac:dyDescent="0.3">
      <c r="A509" s="5"/>
      <c r="B509" s="24" t="s">
        <v>306</v>
      </c>
      <c r="C509" s="30"/>
      <c r="D509" s="30"/>
      <c r="E509" s="20"/>
      <c r="F509" s="30"/>
      <c r="G509" s="30"/>
      <c r="H509" s="30"/>
      <c r="I509" s="30"/>
      <c r="J509" s="30"/>
      <c r="K509" s="5"/>
      <c r="L509" s="5"/>
      <c r="M509" s="17"/>
      <c r="N509" s="117"/>
      <c r="S509" s="128"/>
      <c r="T509" s="129"/>
      <c r="U509" s="130"/>
      <c r="V509" s="131"/>
    </row>
    <row r="510" spans="1:22" s="6" customFormat="1" ht="16.5" x14ac:dyDescent="0.3">
      <c r="A510" s="5"/>
      <c r="B510" s="24"/>
      <c r="C510" s="30"/>
      <c r="D510" s="30"/>
      <c r="E510" s="20"/>
      <c r="F510" s="30"/>
      <c r="G510" s="30"/>
      <c r="H510" s="30"/>
      <c r="I510" s="30"/>
      <c r="J510" s="30"/>
      <c r="K510" s="5"/>
      <c r="L510" s="5"/>
      <c r="M510" s="17"/>
      <c r="N510" s="117"/>
      <c r="S510" s="128"/>
      <c r="T510" s="129"/>
      <c r="U510" s="130"/>
      <c r="V510" s="131"/>
    </row>
    <row r="511" spans="1:22" s="6" customFormat="1" ht="16.5" x14ac:dyDescent="0.3">
      <c r="A511" s="14"/>
      <c r="B511" s="169" t="s">
        <v>56</v>
      </c>
      <c r="C511" s="198"/>
      <c r="D511" s="44"/>
      <c r="E511" s="52"/>
      <c r="F511" s="53"/>
      <c r="G511" s="43"/>
      <c r="H511" s="43"/>
      <c r="I511" s="43"/>
      <c r="J511" s="22"/>
      <c r="L511" s="43"/>
      <c r="M511" s="17"/>
      <c r="N511" s="117"/>
      <c r="S511" s="128"/>
      <c r="T511" s="129"/>
      <c r="U511" s="130"/>
      <c r="V511" s="131"/>
    </row>
    <row r="512" spans="1:22" s="6" customFormat="1" ht="16.5" x14ac:dyDescent="0.3">
      <c r="A512" s="14"/>
      <c r="B512" s="125">
        <v>11.77</v>
      </c>
      <c r="C512" s="5" t="s">
        <v>307</v>
      </c>
      <c r="E512" s="37"/>
      <c r="F512" s="125"/>
      <c r="G512" s="43"/>
      <c r="H512" s="126"/>
      <c r="I512" s="5"/>
      <c r="J512" s="22"/>
      <c r="L512" s="5"/>
      <c r="M512" s="17"/>
      <c r="N512" s="117"/>
      <c r="S512" s="128"/>
      <c r="T512" s="129"/>
      <c r="U512" s="130"/>
      <c r="V512" s="131"/>
    </row>
    <row r="513" spans="1:22" s="6" customFormat="1" ht="16.5" x14ac:dyDescent="0.3">
      <c r="A513" s="14"/>
      <c r="B513" s="125">
        <v>11.77</v>
      </c>
      <c r="C513" s="5" t="s">
        <v>307</v>
      </c>
      <c r="E513" s="37"/>
      <c r="F513" s="125"/>
      <c r="G513" s="43"/>
      <c r="H513" s="126"/>
      <c r="I513" s="5"/>
      <c r="J513" s="22"/>
      <c r="L513" s="5"/>
      <c r="M513" s="17"/>
      <c r="N513" s="117"/>
      <c r="S513" s="128"/>
      <c r="T513" s="129"/>
      <c r="U513" s="130"/>
      <c r="V513" s="131"/>
    </row>
    <row r="514" spans="1:22" s="6" customFormat="1" ht="16.5" x14ac:dyDescent="0.3">
      <c r="A514" s="14"/>
      <c r="B514" s="125">
        <v>13.29</v>
      </c>
      <c r="C514" s="5" t="s">
        <v>308</v>
      </c>
      <c r="E514" s="37"/>
      <c r="F514" s="125"/>
      <c r="G514" s="43"/>
      <c r="H514" s="126"/>
      <c r="I514" s="5"/>
      <c r="J514" s="22"/>
      <c r="L514" s="5"/>
      <c r="M514" s="17"/>
      <c r="N514" s="117"/>
      <c r="S514" s="128"/>
      <c r="T514" s="129"/>
      <c r="U514" s="130"/>
      <c r="V514" s="131"/>
    </row>
    <row r="515" spans="1:22" s="6" customFormat="1" ht="16.5" x14ac:dyDescent="0.3">
      <c r="A515" s="14"/>
      <c r="B515" s="125">
        <v>15.47</v>
      </c>
      <c r="C515" s="5" t="s">
        <v>309</v>
      </c>
      <c r="E515" s="37"/>
      <c r="F515" s="125"/>
      <c r="G515" s="43"/>
      <c r="H515" s="126"/>
      <c r="I515" s="5"/>
      <c r="J515" s="22"/>
      <c r="L515" s="5"/>
      <c r="M515" s="17"/>
      <c r="N515" s="117"/>
      <c r="S515" s="128"/>
      <c r="T515" s="129"/>
      <c r="U515" s="130"/>
      <c r="V515" s="131"/>
    </row>
    <row r="516" spans="1:22" s="6" customFormat="1" ht="16.5" x14ac:dyDescent="0.3">
      <c r="A516" s="14"/>
      <c r="B516" s="125">
        <v>11.77</v>
      </c>
      <c r="C516" s="5" t="s">
        <v>310</v>
      </c>
      <c r="E516" s="37"/>
      <c r="F516" s="125"/>
      <c r="G516" s="43"/>
      <c r="H516" s="126"/>
      <c r="I516" s="5"/>
      <c r="J516" s="22"/>
      <c r="L516" s="5"/>
      <c r="M516" s="17"/>
      <c r="N516" s="117"/>
      <c r="S516" s="128"/>
      <c r="T516" s="129"/>
      <c r="U516" s="130"/>
      <c r="V516" s="131"/>
    </row>
    <row r="517" spans="1:22" s="6" customFormat="1" ht="16.5" x14ac:dyDescent="0.3">
      <c r="A517" s="14"/>
      <c r="B517" s="125">
        <v>11.77</v>
      </c>
      <c r="C517" s="5" t="s">
        <v>311</v>
      </c>
      <c r="E517" s="37"/>
      <c r="F517" s="125"/>
      <c r="G517" s="43"/>
      <c r="H517" s="126"/>
      <c r="I517" s="5"/>
      <c r="J517" s="22"/>
      <c r="L517" s="5"/>
      <c r="M517" s="17"/>
      <c r="N517" s="117"/>
      <c r="S517" s="128"/>
      <c r="T517" s="129"/>
      <c r="U517" s="130"/>
      <c r="V517" s="131"/>
    </row>
    <row r="518" spans="1:22" s="6" customFormat="1" ht="16.5" x14ac:dyDescent="0.3">
      <c r="A518" s="14"/>
      <c r="B518" s="125">
        <v>11.77</v>
      </c>
      <c r="C518" s="5" t="s">
        <v>312</v>
      </c>
      <c r="E518" s="37"/>
      <c r="F518" s="125"/>
      <c r="G518" s="43"/>
      <c r="H518" s="126"/>
      <c r="I518" s="5"/>
      <c r="J518" s="22"/>
      <c r="L518" s="5"/>
      <c r="M518" s="17"/>
      <c r="N518" s="117"/>
      <c r="S518" s="128"/>
      <c r="T518" s="129"/>
      <c r="U518" s="130"/>
      <c r="V518" s="131"/>
    </row>
    <row r="519" spans="1:22" s="6" customFormat="1" ht="16.5" x14ac:dyDescent="0.3">
      <c r="A519" s="14"/>
      <c r="B519" s="63">
        <f>SUM(B512:B518)</f>
        <v>87.609999999999985</v>
      </c>
      <c r="C519" s="111" t="s">
        <v>57</v>
      </c>
      <c r="D519" s="125"/>
      <c r="E519" s="37"/>
      <c r="F519" s="125"/>
      <c r="G519" s="43"/>
      <c r="H519" s="29"/>
      <c r="I519" s="51"/>
      <c r="J519" s="22"/>
      <c r="L519" s="5"/>
      <c r="M519" s="17"/>
      <c r="N519" s="117"/>
      <c r="S519" s="128"/>
      <c r="T519" s="129"/>
      <c r="U519" s="130"/>
      <c r="V519" s="131"/>
    </row>
    <row r="520" spans="1:22" s="6" customFormat="1" ht="16.5" x14ac:dyDescent="0.3">
      <c r="A520" s="14"/>
      <c r="B520" s="135"/>
      <c r="H520" s="29"/>
      <c r="I520" s="51"/>
      <c r="J520" s="22"/>
      <c r="L520" s="5"/>
      <c r="M520" s="17"/>
      <c r="N520" s="117"/>
      <c r="S520" s="128"/>
      <c r="T520" s="129"/>
      <c r="U520" s="130"/>
      <c r="V520" s="131"/>
    </row>
    <row r="521" spans="1:22" s="6" customFormat="1" ht="16.5" x14ac:dyDescent="0.3">
      <c r="A521" s="14"/>
      <c r="B521" s="199" t="s">
        <v>58</v>
      </c>
      <c r="F521" s="136"/>
      <c r="G521" s="136"/>
      <c r="H521" s="29"/>
      <c r="I521" s="51"/>
      <c r="J521" s="22"/>
      <c r="L521" s="5"/>
      <c r="M521" s="17"/>
      <c r="N521" s="117"/>
      <c r="S521" s="128"/>
      <c r="T521" s="129"/>
      <c r="U521" s="130"/>
      <c r="V521" s="131"/>
    </row>
    <row r="522" spans="1:22" s="6" customFormat="1" ht="16.5" x14ac:dyDescent="0.3">
      <c r="A522" s="14"/>
      <c r="B522" s="171" t="s">
        <v>2</v>
      </c>
      <c r="C522" s="68"/>
      <c r="D522" s="58" t="s">
        <v>4</v>
      </c>
      <c r="E522" s="170"/>
      <c r="F522" s="200" t="s">
        <v>59</v>
      </c>
      <c r="I522" s="198"/>
      <c r="J522" s="43"/>
      <c r="L522" s="43"/>
      <c r="M522" s="17"/>
      <c r="N522" s="117"/>
      <c r="S522" s="128"/>
      <c r="T522" s="129"/>
      <c r="U522" s="130"/>
      <c r="V522" s="131"/>
    </row>
    <row r="523" spans="1:22" s="6" customFormat="1" ht="16.5" x14ac:dyDescent="0.3">
      <c r="A523" s="14"/>
      <c r="B523" s="125">
        <v>0.9</v>
      </c>
      <c r="C523" s="125" t="s">
        <v>6</v>
      </c>
      <c r="D523" s="125">
        <v>5</v>
      </c>
      <c r="E523" s="125" t="s">
        <v>7</v>
      </c>
      <c r="F523" s="125">
        <f>B523*D523</f>
        <v>4.5</v>
      </c>
      <c r="G523" s="6" t="s">
        <v>314</v>
      </c>
      <c r="I523" s="125"/>
      <c r="J523" s="146"/>
      <c r="L523" s="5"/>
      <c r="M523" s="17"/>
      <c r="N523" s="117"/>
      <c r="S523" s="128"/>
      <c r="T523" s="129"/>
      <c r="U523" s="130"/>
      <c r="V523" s="131"/>
    </row>
    <row r="524" spans="1:22" s="6" customFormat="1" ht="16.5" x14ac:dyDescent="0.3">
      <c r="A524" s="14"/>
      <c r="B524" s="125">
        <v>1.2</v>
      </c>
      <c r="C524" s="125" t="s">
        <v>6</v>
      </c>
      <c r="D524" s="125">
        <v>1</v>
      </c>
      <c r="E524" s="125" t="s">
        <v>7</v>
      </c>
      <c r="F524" s="125">
        <f>B524*D524</f>
        <v>1.2</v>
      </c>
      <c r="G524" s="6" t="s">
        <v>313</v>
      </c>
      <c r="I524" s="125"/>
      <c r="J524" s="146"/>
      <c r="L524" s="5"/>
      <c r="M524" s="17"/>
      <c r="N524" s="117"/>
      <c r="S524" s="128"/>
      <c r="T524" s="129"/>
      <c r="U524" s="130"/>
      <c r="V524" s="131"/>
    </row>
    <row r="525" spans="1:22" s="6" customFormat="1" ht="16.5" x14ac:dyDescent="0.3">
      <c r="A525" s="14"/>
      <c r="B525" s="135"/>
      <c r="F525" s="172">
        <f>SUM(F523:F524)</f>
        <v>5.7</v>
      </c>
      <c r="G525" s="173" t="s">
        <v>57</v>
      </c>
      <c r="H525" s="29"/>
      <c r="I525" s="66"/>
      <c r="J525" s="22"/>
      <c r="L525" s="5"/>
      <c r="M525" s="17"/>
      <c r="N525" s="117"/>
      <c r="S525" s="128"/>
      <c r="T525" s="129"/>
      <c r="U525" s="130"/>
      <c r="V525" s="131"/>
    </row>
    <row r="526" spans="1:22" s="6" customFormat="1" ht="16.5" x14ac:dyDescent="0.3">
      <c r="A526" s="14"/>
      <c r="B526" s="135"/>
      <c r="F526" s="136"/>
      <c r="G526" s="136"/>
      <c r="H526" s="29"/>
      <c r="I526" s="51"/>
      <c r="J526" s="22"/>
      <c r="L526" s="5"/>
      <c r="M526" s="17"/>
      <c r="N526" s="117"/>
      <c r="S526" s="128"/>
      <c r="T526" s="129"/>
      <c r="U526" s="130"/>
      <c r="V526" s="131"/>
    </row>
    <row r="527" spans="1:22" s="6" customFormat="1" ht="16.5" x14ac:dyDescent="0.3">
      <c r="A527" s="14"/>
      <c r="B527" s="201" t="s">
        <v>52</v>
      </c>
      <c r="C527" s="201" t="s">
        <v>38</v>
      </c>
      <c r="D527" s="201" t="s">
        <v>53</v>
      </c>
      <c r="E527" s="136" t="s">
        <v>7</v>
      </c>
      <c r="F527" s="173" t="s">
        <v>59</v>
      </c>
      <c r="H527" s="29"/>
      <c r="I527" s="51"/>
      <c r="J527" s="22"/>
      <c r="L527" s="5"/>
      <c r="M527" s="17"/>
      <c r="N527" s="117"/>
      <c r="S527" s="128"/>
      <c r="T527" s="129"/>
      <c r="U527" s="130"/>
      <c r="V527" s="131"/>
    </row>
    <row r="528" spans="1:22" s="6" customFormat="1" ht="16.5" x14ac:dyDescent="0.3">
      <c r="A528" s="14"/>
      <c r="B528" s="202">
        <f>B519</f>
        <v>87.609999999999985</v>
      </c>
      <c r="C528" s="201"/>
      <c r="D528" s="202">
        <f>F525</f>
        <v>5.7</v>
      </c>
      <c r="E528" s="136"/>
      <c r="F528" s="202">
        <f>B528-D528</f>
        <v>81.909999999999982</v>
      </c>
      <c r="G528" s="6" t="s">
        <v>57</v>
      </c>
      <c r="H528" s="29"/>
      <c r="I528" s="51"/>
      <c r="J528" s="22"/>
      <c r="L528" s="5"/>
      <c r="M528" s="17"/>
      <c r="N528" s="117"/>
      <c r="S528" s="128"/>
      <c r="T528" s="129"/>
      <c r="U528" s="130"/>
      <c r="V528" s="131"/>
    </row>
    <row r="529" spans="1:22" s="6" customFormat="1" ht="16.5" x14ac:dyDescent="0.3">
      <c r="A529" s="14"/>
      <c r="B529" s="202"/>
      <c r="C529" s="201"/>
      <c r="D529" s="202"/>
      <c r="E529" s="136"/>
      <c r="F529" s="202"/>
      <c r="H529" s="29"/>
      <c r="I529" s="51"/>
      <c r="J529" s="22"/>
      <c r="L529" s="5"/>
      <c r="M529" s="17"/>
      <c r="N529" s="117"/>
      <c r="S529" s="128"/>
      <c r="T529" s="129"/>
      <c r="U529" s="130"/>
      <c r="V529" s="131"/>
    </row>
    <row r="530" spans="1:22" s="6" customFormat="1" ht="16.5" x14ac:dyDescent="0.3">
      <c r="A530" s="14"/>
      <c r="B530" s="202" t="s">
        <v>52</v>
      </c>
      <c r="C530" s="201" t="s">
        <v>6</v>
      </c>
      <c r="D530" s="202" t="s">
        <v>315</v>
      </c>
      <c r="E530" s="136" t="s">
        <v>7</v>
      </c>
      <c r="F530" s="173" t="s">
        <v>51</v>
      </c>
      <c r="H530" s="29"/>
      <c r="I530" s="51"/>
      <c r="J530" s="22"/>
      <c r="L530" s="5"/>
      <c r="M530" s="17"/>
      <c r="N530" s="117"/>
      <c r="S530" s="128"/>
      <c r="T530" s="129"/>
      <c r="U530" s="130"/>
      <c r="V530" s="131"/>
    </row>
    <row r="531" spans="1:22" s="6" customFormat="1" ht="16.5" x14ac:dyDescent="0.3">
      <c r="A531" s="14"/>
      <c r="B531" s="202">
        <f>F528</f>
        <v>81.909999999999982</v>
      </c>
      <c r="C531" s="201"/>
      <c r="D531" s="202">
        <v>7.0000000000000007E-2</v>
      </c>
      <c r="E531" s="136"/>
      <c r="F531" s="202">
        <f>D531*B531</f>
        <v>5.7336999999999989</v>
      </c>
      <c r="G531" s="6" t="s">
        <v>8</v>
      </c>
      <c r="H531" s="29"/>
      <c r="I531" s="51"/>
      <c r="J531" s="22"/>
      <c r="L531" s="5"/>
      <c r="M531" s="17"/>
      <c r="N531" s="117"/>
      <c r="S531" s="128"/>
      <c r="T531" s="129"/>
      <c r="U531" s="130"/>
      <c r="V531" s="131"/>
    </row>
    <row r="532" spans="1:22" s="6" customFormat="1" ht="16.5" x14ac:dyDescent="0.3">
      <c r="A532" s="14"/>
      <c r="B532" s="201"/>
      <c r="C532" s="201"/>
      <c r="D532" s="201"/>
      <c r="E532" s="136"/>
      <c r="F532" s="136"/>
      <c r="H532" s="29"/>
      <c r="I532" s="51"/>
      <c r="J532" s="22"/>
      <c r="L532" s="5"/>
      <c r="M532" s="17"/>
      <c r="N532" s="117"/>
      <c r="S532" s="128"/>
      <c r="T532" s="129"/>
      <c r="U532" s="130"/>
      <c r="V532" s="131"/>
    </row>
    <row r="533" spans="1:22" s="6" customFormat="1" ht="16.5" x14ac:dyDescent="0.3">
      <c r="A533" s="14"/>
      <c r="B533" s="9" t="s">
        <v>9</v>
      </c>
      <c r="C533" s="138" t="s">
        <v>7</v>
      </c>
      <c r="D533" s="138">
        <f>F531</f>
        <v>5.7336999999999989</v>
      </c>
      <c r="E533" s="86" t="s">
        <v>8</v>
      </c>
      <c r="H533" s="29"/>
      <c r="I533" s="51"/>
      <c r="J533" s="22"/>
      <c r="L533" s="5"/>
      <c r="M533" s="17"/>
      <c r="N533" s="117"/>
      <c r="S533" s="128"/>
      <c r="T533" s="129"/>
      <c r="U533" s="130"/>
      <c r="V533" s="131"/>
    </row>
    <row r="534" spans="1:22" s="6" customFormat="1" ht="16.5" x14ac:dyDescent="0.3">
      <c r="A534" s="14"/>
      <c r="B534" s="135"/>
      <c r="D534" s="44"/>
      <c r="E534" s="166"/>
      <c r="F534" s="166"/>
      <c r="G534" s="40"/>
      <c r="H534" s="53"/>
      <c r="I534" s="51"/>
      <c r="J534" s="22"/>
      <c r="L534" s="5"/>
      <c r="M534" s="17"/>
    </row>
    <row r="535" spans="1:22" s="6" customFormat="1" ht="16.5" x14ac:dyDescent="0.3">
      <c r="A535" s="54" t="s">
        <v>169</v>
      </c>
      <c r="B535" s="203" t="str">
        <f>'[20]PLANILHA ORÇAM.'!B96:H96</f>
        <v>REVESTIMENTOS DE PAREDES</v>
      </c>
      <c r="C535" s="163"/>
      <c r="D535" s="54"/>
      <c r="E535" s="153"/>
      <c r="F535" s="153"/>
      <c r="G535" s="204"/>
      <c r="H535" s="49"/>
      <c r="I535" s="204"/>
      <c r="J535" s="163"/>
      <c r="K535" s="163"/>
      <c r="L535" s="164"/>
      <c r="M535" s="54"/>
    </row>
    <row r="536" spans="1:22" s="6" customFormat="1" ht="16.5" x14ac:dyDescent="0.3">
      <c r="A536" s="14"/>
      <c r="B536" s="135"/>
      <c r="D536" s="44"/>
      <c r="E536" s="166"/>
      <c r="F536" s="166"/>
      <c r="G536" s="40"/>
      <c r="H536" s="53"/>
      <c r="I536" s="51"/>
      <c r="J536" s="22"/>
      <c r="L536" s="5"/>
      <c r="M536" s="17"/>
      <c r="N536" s="117"/>
      <c r="S536" s="128"/>
      <c r="T536" s="129"/>
      <c r="U536" s="130"/>
      <c r="V536" s="131"/>
    </row>
    <row r="537" spans="1:22" s="6" customFormat="1" ht="16.5" x14ac:dyDescent="0.3">
      <c r="A537" s="14" t="s">
        <v>171</v>
      </c>
      <c r="B537" s="643" t="str">
        <f>'[20]PLANILHA ORÇAM.'!D97</f>
        <v>Chapisco aplicado em alvenarias e estruturas de concreto internas, com colher de pedreiro.  argamassa traço 1:3 com preparo em betoneira 400l. af_06/2014</v>
      </c>
      <c r="C537" s="643"/>
      <c r="D537" s="643"/>
      <c r="E537" s="643"/>
      <c r="F537" s="643"/>
      <c r="G537" s="643"/>
      <c r="H537" s="643"/>
      <c r="I537" s="643"/>
      <c r="J537" s="643"/>
      <c r="K537" s="643"/>
      <c r="L537" s="643"/>
      <c r="M537" s="643"/>
      <c r="N537" s="117"/>
      <c r="S537" s="128"/>
      <c r="T537" s="129"/>
      <c r="U537" s="130"/>
      <c r="V537" s="131"/>
    </row>
    <row r="538" spans="1:22" s="6" customFormat="1" ht="16.5" x14ac:dyDescent="0.3">
      <c r="A538" s="14"/>
      <c r="B538" s="205"/>
      <c r="D538" s="206"/>
      <c r="E538" s="207"/>
      <c r="F538" s="207"/>
      <c r="G538" s="208"/>
      <c r="H538" s="209"/>
      <c r="I538" s="210"/>
      <c r="J538" s="22"/>
      <c r="L538" s="211"/>
      <c r="M538" s="206"/>
      <c r="N538" s="117"/>
      <c r="S538" s="128"/>
      <c r="T538" s="129"/>
      <c r="U538" s="130"/>
      <c r="V538" s="131"/>
    </row>
    <row r="539" spans="1:22" s="6" customFormat="1" ht="16.5" x14ac:dyDescent="0.3">
      <c r="A539" s="14"/>
      <c r="B539" s="212" t="s">
        <v>60</v>
      </c>
      <c r="C539" s="213"/>
      <c r="D539" s="213"/>
      <c r="E539" s="213"/>
      <c r="G539" s="213"/>
      <c r="H539" s="209"/>
      <c r="I539" s="210"/>
      <c r="J539" s="22"/>
      <c r="L539" s="211"/>
      <c r="M539" s="206"/>
      <c r="N539" s="117"/>
      <c r="S539" s="128"/>
      <c r="T539" s="129"/>
      <c r="U539" s="130"/>
      <c r="V539" s="131"/>
    </row>
    <row r="540" spans="1:22" s="6" customFormat="1" ht="16.5" x14ac:dyDescent="0.3">
      <c r="A540" s="14"/>
      <c r="B540" s="205"/>
      <c r="D540" s="206"/>
      <c r="E540" s="207"/>
      <c r="F540" s="207"/>
      <c r="G540" s="208"/>
      <c r="H540" s="209"/>
      <c r="I540" s="210"/>
      <c r="J540" s="22"/>
      <c r="L540" s="211"/>
      <c r="M540" s="206"/>
      <c r="N540" s="117"/>
      <c r="S540" s="128"/>
      <c r="T540" s="129"/>
      <c r="U540" s="130"/>
      <c r="V540" s="131"/>
    </row>
    <row r="541" spans="1:22" s="6" customFormat="1" ht="16.5" x14ac:dyDescent="0.3">
      <c r="A541" s="14"/>
      <c r="B541" s="201" t="s">
        <v>52</v>
      </c>
      <c r="C541" s="201"/>
      <c r="D541" s="201" t="s">
        <v>61</v>
      </c>
      <c r="E541" s="214" t="s">
        <v>7</v>
      </c>
      <c r="F541" s="215" t="s">
        <v>51</v>
      </c>
      <c r="G541" s="208"/>
      <c r="H541" s="209"/>
      <c r="I541" s="210"/>
      <c r="J541" s="22"/>
      <c r="L541" s="211"/>
      <c r="M541" s="206"/>
      <c r="N541" s="117"/>
      <c r="S541" s="128"/>
      <c r="T541" s="129"/>
      <c r="U541" s="130"/>
      <c r="V541" s="131"/>
    </row>
    <row r="542" spans="1:22" s="6" customFormat="1" ht="16.5" x14ac:dyDescent="0.3">
      <c r="A542" s="14"/>
      <c r="B542" s="202">
        <f>D409</f>
        <v>185.23439999999999</v>
      </c>
      <c r="C542" s="201" t="s">
        <v>6</v>
      </c>
      <c r="D542" s="202">
        <v>2</v>
      </c>
      <c r="E542" s="214"/>
      <c r="F542" s="202">
        <f>B542*D542</f>
        <v>370.46879999999999</v>
      </c>
      <c r="G542" s="208"/>
      <c r="H542" s="209"/>
      <c r="I542" s="210"/>
      <c r="J542" s="22"/>
      <c r="L542" s="211"/>
      <c r="M542" s="206"/>
      <c r="N542" s="117"/>
      <c r="R542" s="60"/>
      <c r="S542" s="128"/>
      <c r="T542" s="129"/>
      <c r="U542" s="130"/>
      <c r="V542" s="131"/>
    </row>
    <row r="543" spans="1:22" s="6" customFormat="1" ht="16.5" x14ac:dyDescent="0.3">
      <c r="A543" s="14"/>
      <c r="B543" s="202"/>
      <c r="C543" s="201"/>
      <c r="D543" s="202"/>
      <c r="E543" s="214"/>
      <c r="F543" s="202"/>
      <c r="G543" s="208"/>
      <c r="H543" s="209"/>
      <c r="I543" s="210"/>
      <c r="J543" s="22"/>
      <c r="L543" s="211"/>
      <c r="M543" s="206"/>
      <c r="N543" s="117"/>
      <c r="R543" s="38"/>
      <c r="S543" s="128"/>
      <c r="T543" s="129"/>
      <c r="U543" s="130"/>
      <c r="V543" s="131"/>
    </row>
    <row r="544" spans="1:22" s="6" customFormat="1" ht="16.5" x14ac:dyDescent="0.3">
      <c r="A544" s="14"/>
      <c r="B544" s="135"/>
      <c r="D544" s="44"/>
      <c r="E544" s="166"/>
      <c r="F544" s="166"/>
      <c r="G544" s="40"/>
      <c r="H544" s="53"/>
      <c r="I544" s="51"/>
      <c r="J544" s="22"/>
      <c r="L544" s="5"/>
      <c r="M544" s="17"/>
      <c r="N544" s="117"/>
      <c r="R544" s="38"/>
      <c r="S544" s="128"/>
      <c r="T544" s="129"/>
      <c r="U544" s="130"/>
      <c r="V544" s="131"/>
    </row>
    <row r="545" spans="1:22" s="22" customFormat="1" ht="16.5" x14ac:dyDescent="0.3">
      <c r="A545" s="14"/>
      <c r="B545" s="9" t="s">
        <v>9</v>
      </c>
      <c r="C545" s="138" t="s">
        <v>7</v>
      </c>
      <c r="D545" s="138">
        <f>F542</f>
        <v>370.46879999999999</v>
      </c>
      <c r="E545" s="86" t="s">
        <v>8</v>
      </c>
      <c r="F545" s="166"/>
      <c r="G545" s="40"/>
      <c r="H545" s="53"/>
      <c r="I545" s="51"/>
      <c r="K545" s="6"/>
      <c r="L545" s="5"/>
      <c r="M545" s="17"/>
      <c r="N545" s="187"/>
      <c r="R545" s="38"/>
      <c r="S545" s="188"/>
      <c r="T545" s="189"/>
      <c r="U545" s="190"/>
      <c r="V545" s="150"/>
    </row>
    <row r="546" spans="1:22" s="22" customFormat="1" ht="16.5" x14ac:dyDescent="0.3">
      <c r="A546" s="20"/>
      <c r="B546" s="31"/>
      <c r="C546" s="76"/>
      <c r="D546" s="76"/>
      <c r="E546" s="51"/>
      <c r="F546" s="76"/>
      <c r="G546" s="51"/>
      <c r="H546" s="29"/>
      <c r="I546" s="51"/>
      <c r="K546" s="6"/>
      <c r="L546" s="5"/>
      <c r="M546" s="17"/>
      <c r="N546" s="187"/>
      <c r="R546" s="38"/>
      <c r="S546" s="188"/>
      <c r="T546" s="189"/>
      <c r="U546" s="190"/>
      <c r="V546" s="150"/>
    </row>
    <row r="547" spans="1:22" s="22" customFormat="1" ht="16.5" x14ac:dyDescent="0.3">
      <c r="A547" s="14" t="s">
        <v>172</v>
      </c>
      <c r="B547" s="643" t="str">
        <f>'PLANILHA ORÇAM.'!D82</f>
        <v>Massa única, para recebimento de pintura, em argamassa traço 1:2:8, preparo mecânico com betoneira 400l, aplicada manualmente em faces internas de paredes, espessura de 20mm, com execução de taliscas. af_06/2014</v>
      </c>
      <c r="C547" s="643"/>
      <c r="D547" s="643"/>
      <c r="E547" s="643"/>
      <c r="F547" s="643"/>
      <c r="G547" s="643"/>
      <c r="H547" s="643"/>
      <c r="I547" s="643"/>
      <c r="J547" s="643"/>
      <c r="K547" s="643"/>
      <c r="L547" s="643"/>
      <c r="M547" s="643"/>
      <c r="N547" s="187"/>
      <c r="R547" s="38"/>
      <c r="S547" s="188"/>
      <c r="T547" s="189"/>
      <c r="U547" s="190"/>
      <c r="V547" s="150"/>
    </row>
    <row r="548" spans="1:22" s="22" customFormat="1" ht="16.5" x14ac:dyDescent="0.3">
      <c r="A548" s="14"/>
      <c r="B548" s="205"/>
      <c r="C548" s="6"/>
      <c r="D548" s="206"/>
      <c r="E548" s="207"/>
      <c r="F548" s="207"/>
      <c r="G548" s="208"/>
      <c r="H548" s="209"/>
      <c r="I548" s="210"/>
      <c r="K548" s="6"/>
      <c r="L548" s="211"/>
      <c r="M548" s="206"/>
      <c r="N548" s="187"/>
      <c r="R548" s="38"/>
      <c r="S548" s="188"/>
      <c r="T548" s="189"/>
      <c r="U548" s="190"/>
      <c r="V548" s="150"/>
    </row>
    <row r="549" spans="1:22" s="22" customFormat="1" ht="16.5" x14ac:dyDescent="0.3">
      <c r="A549" s="14"/>
      <c r="B549" s="212" t="s">
        <v>60</v>
      </c>
      <c r="C549" s="213"/>
      <c r="D549" s="213"/>
      <c r="E549" s="213"/>
      <c r="F549" s="6"/>
      <c r="G549" s="213"/>
      <c r="H549" s="209"/>
      <c r="I549" s="210"/>
      <c r="K549" s="6"/>
      <c r="L549" s="211"/>
      <c r="M549" s="206"/>
      <c r="N549" s="187"/>
      <c r="R549" s="38"/>
      <c r="S549" s="188"/>
      <c r="T549" s="189"/>
      <c r="U549" s="190"/>
      <c r="V549" s="150"/>
    </row>
    <row r="550" spans="1:22" s="22" customFormat="1" ht="16.5" x14ac:dyDescent="0.3">
      <c r="A550" s="14"/>
      <c r="B550" s="205"/>
      <c r="C550" s="6"/>
      <c r="D550" s="206"/>
      <c r="E550" s="207"/>
      <c r="F550" s="207"/>
      <c r="G550" s="208"/>
      <c r="H550" s="209"/>
      <c r="I550" s="210"/>
      <c r="K550" s="6"/>
      <c r="L550" s="211"/>
      <c r="M550" s="206"/>
      <c r="N550" s="187"/>
      <c r="R550" s="38"/>
      <c r="S550" s="188"/>
      <c r="T550" s="189"/>
      <c r="U550" s="190"/>
      <c r="V550" s="150"/>
    </row>
    <row r="551" spans="1:22" s="22" customFormat="1" ht="16.5" x14ac:dyDescent="0.3">
      <c r="A551" s="14"/>
      <c r="B551" s="201" t="s">
        <v>52</v>
      </c>
      <c r="C551" s="201"/>
      <c r="D551" s="201" t="s">
        <v>61</v>
      </c>
      <c r="E551" s="214" t="s">
        <v>7</v>
      </c>
      <c r="F551" s="215" t="s">
        <v>51</v>
      </c>
      <c r="G551" s="208"/>
      <c r="H551" s="209"/>
      <c r="I551" s="210"/>
      <c r="K551" s="6"/>
      <c r="L551" s="211"/>
      <c r="M551" s="206"/>
      <c r="N551" s="187"/>
      <c r="R551" s="38"/>
      <c r="S551" s="188"/>
      <c r="T551" s="189"/>
      <c r="U551" s="190"/>
      <c r="V551" s="150"/>
    </row>
    <row r="552" spans="1:22" s="22" customFormat="1" ht="16.5" x14ac:dyDescent="0.3">
      <c r="A552" s="14"/>
      <c r="B552" s="202">
        <f>B542</f>
        <v>185.23439999999999</v>
      </c>
      <c r="C552" s="201" t="s">
        <v>6</v>
      </c>
      <c r="D552" s="202">
        <v>2</v>
      </c>
      <c r="E552" s="214"/>
      <c r="F552" s="202">
        <f>B552*D552</f>
        <v>370.46879999999999</v>
      </c>
      <c r="G552" s="208"/>
      <c r="H552" s="209"/>
      <c r="I552" s="210"/>
      <c r="K552" s="6"/>
      <c r="L552" s="211"/>
      <c r="M552" s="206"/>
      <c r="N552" s="187"/>
      <c r="R552" s="38"/>
      <c r="S552" s="188"/>
      <c r="T552" s="189"/>
      <c r="U552" s="190"/>
      <c r="V552" s="150"/>
    </row>
    <row r="553" spans="1:22" s="22" customFormat="1" ht="16.5" x14ac:dyDescent="0.3">
      <c r="A553" s="14"/>
      <c r="B553" s="202"/>
      <c r="C553" s="201"/>
      <c r="D553" s="202"/>
      <c r="E553" s="214"/>
      <c r="F553" s="202"/>
      <c r="G553" s="208"/>
      <c r="H553" s="209"/>
      <c r="I553" s="210"/>
      <c r="K553" s="6"/>
      <c r="L553" s="211"/>
      <c r="M553" s="206"/>
      <c r="N553" s="187"/>
      <c r="R553" s="38"/>
      <c r="S553" s="188"/>
      <c r="T553" s="189"/>
      <c r="U553" s="190"/>
      <c r="V553" s="150"/>
    </row>
    <row r="554" spans="1:22" s="22" customFormat="1" ht="16.5" x14ac:dyDescent="0.3">
      <c r="A554" s="14"/>
      <c r="B554" s="9" t="s">
        <v>9</v>
      </c>
      <c r="C554" s="138" t="s">
        <v>7</v>
      </c>
      <c r="D554" s="138">
        <f>F552</f>
        <v>370.46879999999999</v>
      </c>
      <c r="E554" s="86" t="s">
        <v>8</v>
      </c>
      <c r="F554" s="166"/>
      <c r="G554" s="40"/>
      <c r="H554" s="53"/>
      <c r="I554" s="51"/>
      <c r="K554" s="6"/>
      <c r="L554" s="5"/>
      <c r="M554" s="17"/>
      <c r="N554" s="187"/>
      <c r="R554" s="38"/>
      <c r="S554" s="188"/>
      <c r="T554" s="189"/>
      <c r="U554" s="190"/>
      <c r="V554" s="150"/>
    </row>
    <row r="555" spans="1:22" s="22" customFormat="1" ht="16.5" x14ac:dyDescent="0.3">
      <c r="A555" s="20"/>
      <c r="B555" s="31"/>
      <c r="C555" s="76"/>
      <c r="D555" s="76"/>
      <c r="E555" s="51"/>
      <c r="F555" s="76"/>
      <c r="G555" s="51"/>
      <c r="H555" s="29"/>
      <c r="I555" s="51"/>
      <c r="L555" s="30"/>
      <c r="M555" s="31"/>
      <c r="N555" s="187"/>
      <c r="R555" s="38"/>
      <c r="S555" s="188"/>
      <c r="T555" s="189"/>
      <c r="U555" s="190"/>
      <c r="V555" s="150"/>
    </row>
    <row r="556" spans="1:22" s="22" customFormat="1" ht="16.5" x14ac:dyDescent="0.3">
      <c r="A556" s="20"/>
      <c r="B556" s="199" t="s">
        <v>342</v>
      </c>
      <c r="C556" s="6"/>
      <c r="D556" s="6"/>
      <c r="E556" s="6"/>
      <c r="F556" s="136"/>
      <c r="G556" s="136"/>
      <c r="H556" s="29"/>
      <c r="I556" s="51"/>
      <c r="L556" s="30"/>
      <c r="M556" s="31"/>
      <c r="N556" s="187"/>
      <c r="R556" s="38"/>
      <c r="S556" s="188"/>
      <c r="T556" s="189"/>
      <c r="U556" s="190"/>
      <c r="V556" s="150"/>
    </row>
    <row r="557" spans="1:22" s="22" customFormat="1" ht="16.5" x14ac:dyDescent="0.3">
      <c r="A557" s="20"/>
      <c r="B557" s="171" t="s">
        <v>343</v>
      </c>
      <c r="C557" s="68"/>
      <c r="D557" s="58" t="s">
        <v>4</v>
      </c>
      <c r="E557" s="170"/>
      <c r="F557" s="200" t="s">
        <v>51</v>
      </c>
      <c r="G557" s="6"/>
      <c r="H557" s="29"/>
      <c r="I557" s="51"/>
      <c r="L557" s="30"/>
      <c r="M557" s="31"/>
      <c r="N557" s="187"/>
      <c r="R557" s="38"/>
      <c r="S557" s="188"/>
      <c r="T557" s="189"/>
      <c r="U557" s="190"/>
      <c r="V557" s="150"/>
    </row>
    <row r="558" spans="1:22" s="22" customFormat="1" ht="16.5" x14ac:dyDescent="0.3">
      <c r="A558" s="20"/>
      <c r="B558" s="125">
        <v>7.5</v>
      </c>
      <c r="C558" s="125" t="s">
        <v>6</v>
      </c>
      <c r="D558" s="125">
        <v>3</v>
      </c>
      <c r="E558" s="125" t="s">
        <v>7</v>
      </c>
      <c r="F558" s="125">
        <f>B558*D558</f>
        <v>22.5</v>
      </c>
      <c r="G558" s="6"/>
      <c r="H558" s="29"/>
      <c r="I558" s="51"/>
      <c r="L558" s="30"/>
      <c r="M558" s="31"/>
      <c r="N558" s="187"/>
      <c r="R558" s="38"/>
      <c r="S558" s="188"/>
      <c r="T558" s="189"/>
      <c r="U558" s="190"/>
      <c r="V558" s="150"/>
    </row>
    <row r="559" spans="1:22" s="22" customFormat="1" ht="16.5" x14ac:dyDescent="0.3">
      <c r="A559" s="20"/>
      <c r="B559" s="135"/>
      <c r="C559" s="6"/>
      <c r="D559" s="6"/>
      <c r="E559" s="6"/>
      <c r="F559" s="172">
        <f>SUM(F558:F558)</f>
        <v>22.5</v>
      </c>
      <c r="G559" s="173"/>
      <c r="H559" s="29"/>
      <c r="I559" s="51"/>
      <c r="L559" s="30"/>
      <c r="M559" s="31"/>
      <c r="N559" s="187"/>
      <c r="R559" s="38"/>
      <c r="S559" s="188"/>
      <c r="T559" s="189"/>
      <c r="U559" s="190"/>
      <c r="V559" s="150"/>
    </row>
    <row r="560" spans="1:22" s="22" customFormat="1" ht="16.5" x14ac:dyDescent="0.3">
      <c r="A560" s="20"/>
      <c r="B560" s="135"/>
      <c r="C560" s="6"/>
      <c r="D560" s="6"/>
      <c r="E560" s="6"/>
      <c r="F560" s="29"/>
      <c r="G560" s="173"/>
      <c r="H560" s="29"/>
      <c r="I560" s="51"/>
      <c r="L560" s="30"/>
      <c r="M560" s="31"/>
      <c r="N560" s="187"/>
      <c r="R560" s="38"/>
      <c r="S560" s="188"/>
      <c r="T560" s="189"/>
      <c r="U560" s="190"/>
      <c r="V560" s="150"/>
    </row>
    <row r="561" spans="1:22" s="22" customFormat="1" ht="16.5" x14ac:dyDescent="0.3">
      <c r="A561" s="20"/>
      <c r="B561" s="9" t="s">
        <v>9</v>
      </c>
      <c r="C561" s="138" t="s">
        <v>7</v>
      </c>
      <c r="D561" s="138">
        <f>D554-F559</f>
        <v>347.96879999999999</v>
      </c>
      <c r="E561" s="86" t="s">
        <v>8</v>
      </c>
      <c r="F561" s="29"/>
      <c r="G561" s="173"/>
      <c r="H561" s="29"/>
      <c r="I561" s="51"/>
      <c r="L561" s="30"/>
      <c r="M561" s="31"/>
      <c r="N561" s="187"/>
      <c r="R561" s="38"/>
      <c r="S561" s="188"/>
      <c r="T561" s="189"/>
      <c r="U561" s="190"/>
      <c r="V561" s="150"/>
    </row>
    <row r="562" spans="1:22" s="22" customFormat="1" ht="16.5" x14ac:dyDescent="0.3">
      <c r="A562" s="20"/>
      <c r="B562" s="135"/>
      <c r="C562" s="6"/>
      <c r="D562" s="6"/>
      <c r="E562" s="6"/>
      <c r="F562" s="29"/>
      <c r="G562" s="173"/>
      <c r="H562" s="29"/>
      <c r="I562" s="51"/>
      <c r="L562" s="30"/>
      <c r="M562" s="31"/>
      <c r="N562" s="187"/>
      <c r="R562" s="38"/>
      <c r="S562" s="188"/>
      <c r="T562" s="189"/>
      <c r="U562" s="190"/>
      <c r="V562" s="150"/>
    </row>
    <row r="563" spans="1:22" s="22" customFormat="1" ht="16.5" x14ac:dyDescent="0.3">
      <c r="A563" s="14" t="s">
        <v>173</v>
      </c>
      <c r="B563" s="643" t="str">
        <f>'PLANILHA ORÇAM.'!D83</f>
        <v xml:space="preserve">Revestimento cerâmico para paredes internas com placas tipo esmaltada extra de dimensões 33x45 cm aplicadas em ambientes de área maior que 5 m² na altura inteira das paredes. af_06/2014               </v>
      </c>
      <c r="C563" s="643"/>
      <c r="D563" s="643"/>
      <c r="E563" s="643"/>
      <c r="F563" s="643"/>
      <c r="G563" s="643"/>
      <c r="H563" s="643"/>
      <c r="I563" s="643"/>
      <c r="J563" s="643"/>
      <c r="K563" s="643"/>
      <c r="L563" s="643"/>
      <c r="M563" s="643"/>
      <c r="N563" s="187"/>
      <c r="R563" s="38"/>
      <c r="S563" s="188"/>
      <c r="T563" s="189"/>
      <c r="U563" s="190"/>
      <c r="V563" s="150"/>
    </row>
    <row r="564" spans="1:22" s="22" customFormat="1" ht="16.5" x14ac:dyDescent="0.3">
      <c r="A564" s="14"/>
      <c r="B564" s="205"/>
      <c r="C564" s="6"/>
      <c r="D564" s="206"/>
      <c r="E564" s="207"/>
      <c r="F564" s="207"/>
      <c r="G564" s="208"/>
      <c r="H564" s="209"/>
      <c r="I564" s="210"/>
      <c r="K564" s="6"/>
      <c r="L564" s="211"/>
      <c r="M564" s="206"/>
      <c r="N564" s="187"/>
      <c r="R564" s="38"/>
      <c r="S564" s="188"/>
      <c r="T564" s="189"/>
      <c r="U564" s="190"/>
      <c r="V564" s="150"/>
    </row>
    <row r="565" spans="1:22" s="22" customFormat="1" ht="16.5" x14ac:dyDescent="0.3">
      <c r="A565" s="14"/>
      <c r="B565" s="212" t="s">
        <v>60</v>
      </c>
      <c r="C565" s="213"/>
      <c r="D565" s="213"/>
      <c r="E565" s="213"/>
      <c r="F565" s="6"/>
      <c r="G565" s="213"/>
      <c r="H565" s="209"/>
      <c r="I565" s="210"/>
      <c r="K565" s="6"/>
      <c r="L565" s="211"/>
      <c r="M565" s="206"/>
      <c r="N565" s="187"/>
      <c r="R565" s="38"/>
      <c r="S565" s="188"/>
      <c r="T565" s="189"/>
      <c r="U565" s="190"/>
      <c r="V565" s="150"/>
    </row>
    <row r="566" spans="1:22" s="22" customFormat="1" ht="16.5" x14ac:dyDescent="0.3">
      <c r="A566" s="14"/>
      <c r="B566" s="205"/>
      <c r="C566" s="6"/>
      <c r="D566" s="206"/>
      <c r="E566" s="207"/>
      <c r="F566" s="207"/>
      <c r="G566" s="208"/>
      <c r="H566" s="209"/>
      <c r="I566" s="210"/>
      <c r="K566" s="6"/>
      <c r="L566" s="211"/>
      <c r="M566" s="206"/>
      <c r="N566" s="187"/>
      <c r="R566" s="38"/>
      <c r="S566" s="188"/>
      <c r="T566" s="189"/>
      <c r="U566" s="190"/>
      <c r="V566" s="150"/>
    </row>
    <row r="567" spans="1:22" s="22" customFormat="1" ht="16.5" x14ac:dyDescent="0.3">
      <c r="A567" s="14"/>
      <c r="B567" s="201" t="s">
        <v>56</v>
      </c>
      <c r="C567" s="201"/>
      <c r="D567" s="201" t="s">
        <v>261</v>
      </c>
      <c r="E567" s="214" t="s">
        <v>7</v>
      </c>
      <c r="F567" s="215" t="s">
        <v>51</v>
      </c>
      <c r="G567" s="208"/>
      <c r="H567" s="209"/>
      <c r="I567" s="210"/>
      <c r="K567" s="6"/>
      <c r="L567" s="211"/>
      <c r="M567" s="206"/>
      <c r="N567" s="187"/>
      <c r="R567" s="38"/>
      <c r="S567" s="188"/>
      <c r="T567" s="189"/>
      <c r="U567" s="190"/>
      <c r="V567" s="150"/>
    </row>
    <row r="568" spans="1:22" s="22" customFormat="1" ht="16.5" x14ac:dyDescent="0.3">
      <c r="A568" s="14"/>
      <c r="B568" s="202">
        <v>7.5</v>
      </c>
      <c r="C568" s="201" t="s">
        <v>6</v>
      </c>
      <c r="D568" s="202">
        <v>3</v>
      </c>
      <c r="E568" s="214"/>
      <c r="F568" s="202">
        <f>B568*D568</f>
        <v>22.5</v>
      </c>
      <c r="G568" s="208"/>
      <c r="H568" s="209"/>
      <c r="I568" s="210"/>
      <c r="K568" s="6"/>
      <c r="L568" s="211"/>
      <c r="M568" s="206"/>
      <c r="N568" s="187"/>
      <c r="R568" s="38"/>
      <c r="S568" s="188"/>
      <c r="T568" s="189"/>
      <c r="U568" s="190"/>
      <c r="V568" s="150"/>
    </row>
    <row r="569" spans="1:22" s="22" customFormat="1" ht="16.5" x14ac:dyDescent="0.3">
      <c r="A569" s="14"/>
      <c r="B569" s="202"/>
      <c r="C569" s="201"/>
      <c r="D569" s="202"/>
      <c r="E569" s="214"/>
      <c r="F569" s="202"/>
      <c r="G569" s="208"/>
      <c r="H569" s="209"/>
      <c r="I569" s="210"/>
      <c r="K569" s="6"/>
      <c r="L569" s="211"/>
      <c r="M569" s="206"/>
      <c r="N569" s="187"/>
      <c r="R569" s="38"/>
      <c r="S569" s="188"/>
      <c r="T569" s="189"/>
      <c r="U569" s="190"/>
      <c r="V569" s="150"/>
    </row>
    <row r="570" spans="1:22" s="22" customFormat="1" ht="16.5" x14ac:dyDescent="0.3">
      <c r="A570" s="14"/>
      <c r="B570" s="56" t="s">
        <v>2</v>
      </c>
      <c r="C570" s="57"/>
      <c r="D570" s="26" t="s">
        <v>261</v>
      </c>
      <c r="E570" s="57"/>
      <c r="F570" s="26" t="s">
        <v>4</v>
      </c>
      <c r="G570" s="56"/>
      <c r="H570" s="58" t="s">
        <v>5</v>
      </c>
      <c r="I570" s="59"/>
      <c r="J570" s="43"/>
      <c r="K570" s="43"/>
      <c r="L570" s="43"/>
      <c r="M570" s="44"/>
      <c r="N570" s="187"/>
      <c r="R570" s="38"/>
      <c r="S570" s="188"/>
      <c r="T570" s="189"/>
      <c r="U570" s="190"/>
      <c r="V570" s="150"/>
    </row>
    <row r="571" spans="1:22" s="22" customFormat="1" ht="16.5" x14ac:dyDescent="0.3">
      <c r="A571" s="14"/>
      <c r="B571" s="60">
        <v>11.95</v>
      </c>
      <c r="C571" s="60" t="s">
        <v>6</v>
      </c>
      <c r="D571" s="60">
        <v>1.5</v>
      </c>
      <c r="E571" s="60" t="s">
        <v>6</v>
      </c>
      <c r="F571" s="34">
        <v>1</v>
      </c>
      <c r="G571" s="61" t="s">
        <v>7</v>
      </c>
      <c r="H571" s="60">
        <f t="shared" ref="H571:H580" si="16">ROUND(B571*D571*F571,2)</f>
        <v>17.93</v>
      </c>
      <c r="I571" s="41" t="s">
        <v>8</v>
      </c>
      <c r="J571" s="43" t="s">
        <v>263</v>
      </c>
      <c r="K571" s="43"/>
      <c r="L571" s="43"/>
      <c r="M571" s="44"/>
      <c r="N571" s="187"/>
      <c r="R571" s="38"/>
      <c r="S571" s="188"/>
      <c r="T571" s="189"/>
      <c r="U571" s="190"/>
      <c r="V571" s="150"/>
    </row>
    <row r="572" spans="1:22" s="22" customFormat="1" ht="16.5" x14ac:dyDescent="0.3">
      <c r="A572" s="14"/>
      <c r="B572" s="38">
        <v>10.95</v>
      </c>
      <c r="C572" s="38" t="s">
        <v>6</v>
      </c>
      <c r="D572" s="60">
        <v>1.5</v>
      </c>
      <c r="E572" s="38" t="s">
        <v>6</v>
      </c>
      <c r="F572" s="34">
        <v>1</v>
      </c>
      <c r="G572" s="40" t="s">
        <v>7</v>
      </c>
      <c r="H572" s="38">
        <f t="shared" si="16"/>
        <v>16.43</v>
      </c>
      <c r="I572" s="41" t="s">
        <v>8</v>
      </c>
      <c r="J572" s="43" t="s">
        <v>263</v>
      </c>
      <c r="K572" s="43"/>
      <c r="L572" s="43"/>
      <c r="M572" s="44"/>
      <c r="N572" s="187"/>
      <c r="R572" s="38"/>
      <c r="S572" s="188"/>
      <c r="T572" s="189"/>
      <c r="U572" s="190"/>
      <c r="V572" s="150"/>
    </row>
    <row r="573" spans="1:22" s="22" customFormat="1" ht="16.5" x14ac:dyDescent="0.3">
      <c r="A573" s="14"/>
      <c r="B573" s="38">
        <v>7.03</v>
      </c>
      <c r="C573" s="38" t="s">
        <v>6</v>
      </c>
      <c r="D573" s="60">
        <v>1.5</v>
      </c>
      <c r="E573" s="38" t="s">
        <v>6</v>
      </c>
      <c r="F573" s="34">
        <v>1</v>
      </c>
      <c r="G573" s="40" t="s">
        <v>7</v>
      </c>
      <c r="H573" s="38">
        <f t="shared" si="16"/>
        <v>10.55</v>
      </c>
      <c r="I573" s="41" t="s">
        <v>8</v>
      </c>
      <c r="J573" s="43" t="s">
        <v>263</v>
      </c>
      <c r="K573" s="43"/>
      <c r="L573" s="43"/>
      <c r="M573" s="44"/>
      <c r="N573" s="187"/>
      <c r="R573" s="38"/>
      <c r="S573" s="188"/>
      <c r="T573" s="189"/>
      <c r="U573" s="190"/>
      <c r="V573" s="150"/>
    </row>
    <row r="574" spans="1:22" s="22" customFormat="1" ht="16.5" x14ac:dyDescent="0.3">
      <c r="A574" s="14"/>
      <c r="B574" s="38">
        <v>3.28</v>
      </c>
      <c r="C574" s="38" t="s">
        <v>6</v>
      </c>
      <c r="D574" s="60">
        <v>1.5</v>
      </c>
      <c r="E574" s="38" t="s">
        <v>6</v>
      </c>
      <c r="F574" s="34">
        <v>1</v>
      </c>
      <c r="G574" s="40" t="s">
        <v>7</v>
      </c>
      <c r="H574" s="38">
        <f t="shared" si="16"/>
        <v>4.92</v>
      </c>
      <c r="I574" s="41" t="s">
        <v>8</v>
      </c>
      <c r="J574" s="43" t="s">
        <v>263</v>
      </c>
      <c r="K574" s="43"/>
      <c r="L574" s="43"/>
      <c r="M574" s="44"/>
      <c r="N574" s="187"/>
      <c r="R574" s="38"/>
      <c r="S574" s="188"/>
      <c r="T574" s="189"/>
      <c r="U574" s="190"/>
      <c r="V574" s="150"/>
    </row>
    <row r="575" spans="1:22" s="22" customFormat="1" ht="16.5" x14ac:dyDescent="0.3">
      <c r="A575" s="14"/>
      <c r="B575" s="38">
        <v>3.05</v>
      </c>
      <c r="C575" s="38" t="s">
        <v>6</v>
      </c>
      <c r="D575" s="60">
        <v>1.5</v>
      </c>
      <c r="E575" s="38" t="s">
        <v>6</v>
      </c>
      <c r="F575" s="34">
        <v>1</v>
      </c>
      <c r="G575" s="40" t="s">
        <v>7</v>
      </c>
      <c r="H575" s="38">
        <f t="shared" si="16"/>
        <v>4.58</v>
      </c>
      <c r="I575" s="41" t="s">
        <v>8</v>
      </c>
      <c r="J575" s="43" t="s">
        <v>263</v>
      </c>
      <c r="K575" s="43"/>
      <c r="L575" s="43"/>
      <c r="M575" s="44"/>
      <c r="N575" s="187"/>
      <c r="R575" s="38"/>
      <c r="S575" s="188"/>
      <c r="T575" s="189"/>
      <c r="U575" s="190"/>
      <c r="V575" s="150"/>
    </row>
    <row r="576" spans="1:22" s="22" customFormat="1" ht="16.5" x14ac:dyDescent="0.3">
      <c r="A576" s="14"/>
      <c r="B576" s="38">
        <v>8.2200000000000006</v>
      </c>
      <c r="C576" s="38" t="s">
        <v>6</v>
      </c>
      <c r="D576" s="60">
        <v>1.5</v>
      </c>
      <c r="E576" s="38" t="s">
        <v>6</v>
      </c>
      <c r="F576" s="34">
        <v>1</v>
      </c>
      <c r="G576" s="40" t="s">
        <v>7</v>
      </c>
      <c r="H576" s="38">
        <f t="shared" si="16"/>
        <v>12.33</v>
      </c>
      <c r="I576" s="41" t="s">
        <v>8</v>
      </c>
      <c r="J576" s="43" t="s">
        <v>262</v>
      </c>
      <c r="K576" s="43"/>
      <c r="L576" s="43"/>
      <c r="M576" s="44"/>
      <c r="N576" s="187"/>
      <c r="R576" s="38"/>
      <c r="S576" s="188"/>
      <c r="T576" s="189"/>
      <c r="U576" s="190"/>
      <c r="V576" s="150"/>
    </row>
    <row r="577" spans="1:22" s="22" customFormat="1" ht="16.5" x14ac:dyDescent="0.3">
      <c r="A577" s="14"/>
      <c r="B577" s="38">
        <v>10.71</v>
      </c>
      <c r="C577" s="38" t="s">
        <v>6</v>
      </c>
      <c r="D577" s="60">
        <v>1.5</v>
      </c>
      <c r="E577" s="38" t="s">
        <v>6</v>
      </c>
      <c r="F577" s="34">
        <v>1</v>
      </c>
      <c r="G577" s="40" t="s">
        <v>7</v>
      </c>
      <c r="H577" s="38">
        <f t="shared" si="16"/>
        <v>16.07</v>
      </c>
      <c r="I577" s="41" t="s">
        <v>8</v>
      </c>
      <c r="J577" s="43" t="s">
        <v>262</v>
      </c>
      <c r="K577" s="43"/>
      <c r="L577" s="43"/>
      <c r="M577" s="44"/>
      <c r="N577" s="187"/>
      <c r="R577" s="38"/>
      <c r="S577" s="188"/>
      <c r="T577" s="189"/>
      <c r="U577" s="190"/>
      <c r="V577" s="150"/>
    </row>
    <row r="578" spans="1:22" s="22" customFormat="1" ht="16.5" x14ac:dyDescent="0.3">
      <c r="A578" s="14"/>
      <c r="B578" s="38">
        <v>2.81</v>
      </c>
      <c r="C578" s="38" t="s">
        <v>6</v>
      </c>
      <c r="D578" s="60">
        <v>0.8</v>
      </c>
      <c r="E578" s="38" t="s">
        <v>6</v>
      </c>
      <c r="F578" s="34">
        <v>1</v>
      </c>
      <c r="G578" s="40" t="s">
        <v>7</v>
      </c>
      <c r="H578" s="38">
        <f t="shared" si="16"/>
        <v>2.25</v>
      </c>
      <c r="I578" s="41" t="s">
        <v>8</v>
      </c>
      <c r="J578" s="43" t="s">
        <v>262</v>
      </c>
      <c r="K578" s="43"/>
      <c r="L578" s="43"/>
      <c r="M578" s="44"/>
      <c r="N578" s="187"/>
      <c r="R578" s="38"/>
      <c r="S578" s="188"/>
      <c r="T578" s="189"/>
      <c r="U578" s="190"/>
      <c r="V578" s="150"/>
    </row>
    <row r="579" spans="1:22" s="22" customFormat="1" ht="16.5" x14ac:dyDescent="0.3">
      <c r="A579" s="14"/>
      <c r="B579" s="38">
        <v>5.2</v>
      </c>
      <c r="C579" s="38" t="s">
        <v>6</v>
      </c>
      <c r="D579" s="60">
        <v>0.8</v>
      </c>
      <c r="E579" s="38" t="s">
        <v>6</v>
      </c>
      <c r="F579" s="34">
        <v>1</v>
      </c>
      <c r="G579" s="40" t="s">
        <v>7</v>
      </c>
      <c r="H579" s="38">
        <f t="shared" si="16"/>
        <v>4.16</v>
      </c>
      <c r="I579" s="41" t="s">
        <v>8</v>
      </c>
      <c r="J579" s="43" t="s">
        <v>262</v>
      </c>
      <c r="K579" s="43"/>
      <c r="L579" s="43"/>
      <c r="M579" s="44"/>
      <c r="N579" s="187"/>
      <c r="R579" s="38"/>
      <c r="S579" s="188"/>
      <c r="T579" s="189"/>
      <c r="U579" s="190"/>
      <c r="V579" s="150"/>
    </row>
    <row r="580" spans="1:22" s="22" customFormat="1" ht="16.5" x14ac:dyDescent="0.3">
      <c r="A580" s="14"/>
      <c r="B580" s="38">
        <v>13.18</v>
      </c>
      <c r="C580" s="38" t="s">
        <v>6</v>
      </c>
      <c r="D580" s="60">
        <v>0.8</v>
      </c>
      <c r="E580" s="38" t="s">
        <v>6</v>
      </c>
      <c r="F580" s="34">
        <v>1</v>
      </c>
      <c r="G580" s="40" t="s">
        <v>7</v>
      </c>
      <c r="H580" s="38">
        <f t="shared" si="16"/>
        <v>10.54</v>
      </c>
      <c r="I580" s="41" t="s">
        <v>8</v>
      </c>
      <c r="J580" s="43" t="s">
        <v>262</v>
      </c>
      <c r="K580" s="43"/>
      <c r="L580" s="43"/>
      <c r="M580" s="44"/>
      <c r="N580" s="187"/>
      <c r="R580" s="38"/>
      <c r="S580" s="188"/>
      <c r="T580" s="189"/>
      <c r="U580" s="190"/>
      <c r="V580" s="150"/>
    </row>
    <row r="581" spans="1:22" s="22" customFormat="1" ht="16.5" x14ac:dyDescent="0.3">
      <c r="A581" s="14"/>
      <c r="B581" s="38"/>
      <c r="C581" s="38"/>
      <c r="D581" s="38"/>
      <c r="E581" s="38"/>
      <c r="F581" s="39"/>
      <c r="G581" s="40" t="s">
        <v>12</v>
      </c>
      <c r="H581" s="62">
        <f>SUM(H571:H580)</f>
        <v>99.759999999999991</v>
      </c>
      <c r="I581" s="41" t="s">
        <v>8</v>
      </c>
      <c r="J581" s="43"/>
      <c r="K581" s="43"/>
      <c r="L581" s="43"/>
      <c r="M581" s="44"/>
      <c r="N581" s="187"/>
      <c r="R581" s="38"/>
      <c r="S581" s="188"/>
      <c r="T581" s="189"/>
      <c r="U581" s="190"/>
      <c r="V581" s="150"/>
    </row>
    <row r="582" spans="1:22" s="22" customFormat="1" ht="16.5" x14ac:dyDescent="0.3">
      <c r="A582" s="14"/>
      <c r="B582" s="202"/>
      <c r="C582" s="201"/>
      <c r="D582" s="202"/>
      <c r="E582" s="214"/>
      <c r="F582" s="202"/>
      <c r="G582" s="208"/>
      <c r="H582" s="209"/>
      <c r="I582" s="210"/>
      <c r="K582" s="6"/>
      <c r="L582" s="211"/>
      <c r="M582" s="206"/>
      <c r="N582" s="187"/>
      <c r="R582" s="38"/>
      <c r="S582" s="188"/>
      <c r="T582" s="189"/>
      <c r="U582" s="190"/>
      <c r="V582" s="150"/>
    </row>
    <row r="583" spans="1:22" s="22" customFormat="1" ht="16.5" x14ac:dyDescent="0.3">
      <c r="A583" s="14"/>
      <c r="B583" s="9" t="s">
        <v>9</v>
      </c>
      <c r="C583" s="138" t="s">
        <v>7</v>
      </c>
      <c r="D583" s="138">
        <f>F568+H581</f>
        <v>122.25999999999999</v>
      </c>
      <c r="E583" s="86" t="s">
        <v>8</v>
      </c>
      <c r="F583" s="166"/>
      <c r="G583" s="40"/>
      <c r="H583" s="53"/>
      <c r="I583" s="51"/>
      <c r="K583" s="6"/>
      <c r="L583" s="5"/>
      <c r="M583" s="17"/>
      <c r="N583" s="187"/>
      <c r="R583" s="38"/>
      <c r="S583" s="188"/>
      <c r="T583" s="189"/>
      <c r="U583" s="190"/>
      <c r="V583" s="150"/>
    </row>
    <row r="584" spans="1:22" s="22" customFormat="1" ht="16.5" x14ac:dyDescent="0.3">
      <c r="A584" s="20"/>
      <c r="B584" s="31"/>
      <c r="C584" s="76"/>
      <c r="D584" s="76"/>
      <c r="E584" s="51"/>
      <c r="F584" s="76"/>
      <c r="G584" s="51"/>
      <c r="H584" s="29"/>
      <c r="I584" s="51"/>
      <c r="K584" s="6"/>
      <c r="L584" s="5"/>
      <c r="M584" s="17"/>
      <c r="N584" s="187"/>
      <c r="R584" s="38"/>
      <c r="S584" s="188"/>
      <c r="T584" s="189"/>
      <c r="U584" s="190"/>
      <c r="V584" s="150"/>
    </row>
    <row r="585" spans="1:22" s="6" customFormat="1" ht="30" customHeight="1" x14ac:dyDescent="0.3">
      <c r="A585" s="20" t="s">
        <v>174</v>
      </c>
      <c r="B585" s="644" t="str">
        <f>'[20]PLANILHA ORÇAM.'!D100</f>
        <v>Emboço, para recebimento de cerâmica, em argamassa traço 1:2:8, preparo mecânico com betoneira 400l, aplicado manualmente em faces internas de paredes, para ambiente com área entre 5m2 e 10m2, espessu</v>
      </c>
      <c r="C585" s="644"/>
      <c r="D585" s="644"/>
      <c r="E585" s="644"/>
      <c r="F585" s="644"/>
      <c r="G585" s="644"/>
      <c r="H585" s="644"/>
      <c r="I585" s="644"/>
      <c r="J585" s="644"/>
      <c r="K585" s="644"/>
      <c r="L585" s="644"/>
      <c r="M585" s="644"/>
      <c r="N585" s="117"/>
      <c r="R585" s="38"/>
      <c r="S585" s="128"/>
      <c r="T585" s="129"/>
      <c r="U585" s="130"/>
      <c r="V585" s="131"/>
    </row>
    <row r="586" spans="1:22" s="6" customFormat="1" ht="16.5" x14ac:dyDescent="0.3">
      <c r="A586" s="14"/>
      <c r="B586" s="135"/>
      <c r="D586" s="44"/>
      <c r="E586" s="166"/>
      <c r="F586" s="166"/>
      <c r="G586" s="40"/>
      <c r="H586" s="53"/>
      <c r="I586" s="51"/>
      <c r="J586" s="22"/>
      <c r="L586" s="5"/>
      <c r="M586" s="17"/>
      <c r="N586" s="117"/>
      <c r="R586" s="38"/>
      <c r="S586" s="128"/>
      <c r="T586" s="129"/>
      <c r="U586" s="130"/>
      <c r="V586" s="131"/>
    </row>
    <row r="587" spans="1:22" s="6" customFormat="1" ht="16.5" x14ac:dyDescent="0.3">
      <c r="A587" s="14"/>
      <c r="B587" s="352" t="s">
        <v>56</v>
      </c>
      <c r="C587" s="353"/>
      <c r="D587" s="79" t="s">
        <v>261</v>
      </c>
      <c r="E587" s="353"/>
      <c r="F587" s="79" t="s">
        <v>4</v>
      </c>
      <c r="G587" s="352"/>
      <c r="H587" s="63" t="s">
        <v>5</v>
      </c>
      <c r="I587" s="354"/>
      <c r="J587" s="22"/>
      <c r="L587" s="5"/>
      <c r="M587" s="17"/>
      <c r="N587" s="117"/>
      <c r="R587" s="38"/>
      <c r="S587" s="128"/>
      <c r="T587" s="129"/>
      <c r="U587" s="130"/>
      <c r="V587" s="131"/>
    </row>
    <row r="588" spans="1:22" s="6" customFormat="1" ht="16.5" x14ac:dyDescent="0.3">
      <c r="A588" s="14"/>
      <c r="B588" s="38">
        <v>7.5</v>
      </c>
      <c r="C588" s="38"/>
      <c r="D588" s="39">
        <v>3</v>
      </c>
      <c r="E588" s="38"/>
      <c r="F588" s="39">
        <v>1</v>
      </c>
      <c r="G588" s="351"/>
      <c r="H588" s="53">
        <f>B588*D588*F588</f>
        <v>22.5</v>
      </c>
      <c r="I588" s="41"/>
      <c r="J588" s="22"/>
      <c r="L588" s="5"/>
      <c r="M588" s="17"/>
      <c r="N588" s="117"/>
      <c r="R588" s="38"/>
      <c r="S588" s="128"/>
      <c r="T588" s="129"/>
      <c r="U588" s="130"/>
      <c r="V588" s="131"/>
    </row>
    <row r="589" spans="1:22" s="6" customFormat="1" ht="16.5" x14ac:dyDescent="0.3">
      <c r="A589" s="14"/>
      <c r="B589" s="38"/>
      <c r="D589" s="44"/>
      <c r="E589" s="166"/>
      <c r="F589" s="166"/>
      <c r="G589" s="9" t="s">
        <v>9</v>
      </c>
      <c r="H589" s="355">
        <f>H588</f>
        <v>22.5</v>
      </c>
      <c r="I589" s="51"/>
      <c r="J589" s="22"/>
      <c r="L589" s="5"/>
      <c r="M589" s="17"/>
      <c r="N589" s="117"/>
      <c r="S589" s="128"/>
      <c r="T589" s="129"/>
      <c r="U589" s="130"/>
      <c r="V589" s="131"/>
    </row>
    <row r="590" spans="1:22" s="6" customFormat="1" ht="16.5" x14ac:dyDescent="0.3">
      <c r="A590" s="14"/>
      <c r="B590" s="9" t="s">
        <v>9</v>
      </c>
      <c r="C590" s="138" t="str">
        <f>C545</f>
        <v>=</v>
      </c>
      <c r="D590" s="138">
        <f>H589</f>
        <v>22.5</v>
      </c>
      <c r="E590" s="86" t="s">
        <v>8</v>
      </c>
      <c r="F590" s="166"/>
      <c r="G590" s="40"/>
      <c r="H590" s="53"/>
      <c r="I590" s="51"/>
      <c r="J590" s="22"/>
      <c r="L590" s="5"/>
      <c r="M590" s="17"/>
      <c r="N590" s="117"/>
      <c r="S590" s="128"/>
      <c r="T590" s="129"/>
      <c r="U590" s="130"/>
      <c r="V590" s="131"/>
    </row>
    <row r="591" spans="1:22" s="6" customFormat="1" ht="16.5" x14ac:dyDescent="0.3">
      <c r="A591" s="14"/>
      <c r="B591" s="135"/>
      <c r="F591" s="136"/>
      <c r="G591" s="136"/>
      <c r="H591" s="29"/>
      <c r="I591" s="51"/>
      <c r="J591" s="22"/>
      <c r="L591" s="5"/>
      <c r="M591" s="17"/>
      <c r="N591" s="117"/>
      <c r="S591" s="128"/>
      <c r="T591" s="129"/>
      <c r="U591" s="130"/>
      <c r="V591" s="131"/>
    </row>
    <row r="592" spans="1:22" s="6" customFormat="1" ht="16.5" x14ac:dyDescent="0.3">
      <c r="A592" s="216" t="s">
        <v>176</v>
      </c>
      <c r="B592" s="137" t="str">
        <f>'[20]PLANILHA ORÇAM.'!B102:H102</f>
        <v>ESQUADRIAS</v>
      </c>
      <c r="C592" s="133"/>
      <c r="D592" s="217"/>
      <c r="E592" s="218"/>
      <c r="F592" s="218"/>
      <c r="G592" s="133"/>
      <c r="H592" s="85"/>
      <c r="I592" s="137"/>
      <c r="J592" s="137"/>
      <c r="K592" s="71"/>
      <c r="L592" s="71"/>
      <c r="M592" s="72"/>
      <c r="N592" s="117"/>
      <c r="S592" s="128"/>
      <c r="T592" s="129"/>
      <c r="U592" s="130"/>
      <c r="V592" s="131"/>
    </row>
    <row r="593" spans="1:22" s="6" customFormat="1" ht="16.5" x14ac:dyDescent="0.3">
      <c r="A593" s="29"/>
      <c r="B593" s="51"/>
      <c r="C593" s="136"/>
      <c r="D593" s="356"/>
      <c r="E593" s="186"/>
      <c r="F593" s="186"/>
      <c r="G593" s="136"/>
      <c r="H593" s="29"/>
      <c r="I593" s="51"/>
      <c r="J593" s="51"/>
      <c r="K593" s="30"/>
      <c r="L593" s="30"/>
      <c r="M593" s="31"/>
      <c r="N593" s="117"/>
      <c r="S593" s="128"/>
      <c r="T593" s="129"/>
      <c r="U593" s="130"/>
      <c r="V593" s="131"/>
    </row>
    <row r="594" spans="1:22" s="6" customFormat="1" ht="16.5" x14ac:dyDescent="0.3">
      <c r="A594" s="20" t="s">
        <v>178</v>
      </c>
      <c r="B594" s="653" t="s">
        <v>490</v>
      </c>
      <c r="C594" s="653"/>
      <c r="D594" s="653"/>
      <c r="E594" s="653"/>
      <c r="F594" s="653"/>
      <c r="G594" s="653"/>
      <c r="H594" s="653"/>
      <c r="I594" s="653"/>
      <c r="J594" s="653"/>
      <c r="K594" s="653"/>
      <c r="L594" s="653"/>
      <c r="M594" s="31"/>
      <c r="N594" s="117"/>
      <c r="S594" s="128"/>
      <c r="T594" s="129"/>
      <c r="U594" s="130"/>
      <c r="V594" s="131"/>
    </row>
    <row r="595" spans="1:22" s="6" customFormat="1" ht="16.5" x14ac:dyDescent="0.3">
      <c r="A595" s="20"/>
      <c r="B595" s="653"/>
      <c r="C595" s="653"/>
      <c r="D595" s="653"/>
      <c r="E595" s="653"/>
      <c r="F595" s="653"/>
      <c r="G595" s="653"/>
      <c r="H595" s="653"/>
      <c r="I595" s="653"/>
      <c r="J595" s="653"/>
      <c r="K595" s="653"/>
      <c r="L595" s="653"/>
      <c r="M595" s="31"/>
      <c r="N595" s="117"/>
      <c r="S595" s="128"/>
      <c r="T595" s="129"/>
      <c r="U595" s="130"/>
      <c r="V595" s="131"/>
    </row>
    <row r="596" spans="1:22" s="6" customFormat="1" ht="16.5" x14ac:dyDescent="0.3">
      <c r="A596" s="14"/>
      <c r="B596" s="183" t="s">
        <v>63</v>
      </c>
      <c r="C596" s="184"/>
      <c r="D596" s="184"/>
      <c r="E596" s="44"/>
      <c r="F596" s="184"/>
      <c r="G596" s="43"/>
      <c r="H596" s="29"/>
      <c r="I596" s="51"/>
      <c r="J596" s="22"/>
      <c r="L596" s="5"/>
      <c r="M596" s="31"/>
      <c r="N596" s="117"/>
      <c r="S596" s="128"/>
      <c r="T596" s="129"/>
      <c r="U596" s="130"/>
      <c r="V596" s="131"/>
    </row>
    <row r="597" spans="1:22" s="6" customFormat="1" ht="16.5" x14ac:dyDescent="0.3">
      <c r="A597" s="14"/>
      <c r="B597" s="183"/>
      <c r="C597" s="184"/>
      <c r="D597" s="184"/>
      <c r="E597" s="44"/>
      <c r="F597" s="184"/>
      <c r="G597" s="43"/>
      <c r="H597" s="29"/>
      <c r="I597" s="51"/>
      <c r="J597" s="22"/>
      <c r="L597" s="5"/>
      <c r="M597" s="31"/>
      <c r="N597" s="117"/>
      <c r="S597" s="128"/>
      <c r="T597" s="129"/>
      <c r="U597" s="130"/>
      <c r="V597" s="131"/>
    </row>
    <row r="598" spans="1:22" s="6" customFormat="1" ht="16.5" x14ac:dyDescent="0.3">
      <c r="A598" s="14"/>
      <c r="B598" s="352" t="s">
        <v>56</v>
      </c>
      <c r="C598" s="353"/>
      <c r="D598" s="79" t="s">
        <v>261</v>
      </c>
      <c r="E598" s="353"/>
      <c r="F598" s="79" t="s">
        <v>4</v>
      </c>
      <c r="G598" s="352"/>
      <c r="H598" s="63" t="s">
        <v>5</v>
      </c>
      <c r="J598" s="43"/>
      <c r="L598" s="43"/>
      <c r="M598" s="31"/>
      <c r="N598" s="117"/>
      <c r="S598" s="128"/>
      <c r="T598" s="129"/>
      <c r="U598" s="130"/>
      <c r="V598" s="131"/>
    </row>
    <row r="599" spans="1:22" s="6" customFormat="1" ht="16.5" x14ac:dyDescent="0.3">
      <c r="A599" s="14"/>
      <c r="B599" s="125">
        <v>0.9</v>
      </c>
      <c r="C599" s="125" t="s">
        <v>6</v>
      </c>
      <c r="D599" s="125">
        <v>2.1</v>
      </c>
      <c r="E599" s="125" t="s">
        <v>7</v>
      </c>
      <c r="F599" s="125">
        <v>5</v>
      </c>
      <c r="G599" s="6" t="s">
        <v>314</v>
      </c>
      <c r="H599" s="125">
        <f>D599*F599*B599</f>
        <v>9.4500000000000011</v>
      </c>
      <c r="I599" s="6" t="s">
        <v>314</v>
      </c>
      <c r="J599" s="92"/>
      <c r="L599" s="5"/>
      <c r="M599" s="31"/>
      <c r="N599" s="117"/>
      <c r="S599" s="128"/>
      <c r="T599" s="129"/>
      <c r="U599" s="130"/>
      <c r="V599" s="131"/>
    </row>
    <row r="600" spans="1:22" s="6" customFormat="1" ht="16.5" x14ac:dyDescent="0.3">
      <c r="A600" s="14"/>
      <c r="B600" s="135"/>
      <c r="F600" s="29"/>
      <c r="G600" s="173"/>
      <c r="H600" s="172">
        <f>SUM(H599:H599)</f>
        <v>9.4500000000000011</v>
      </c>
      <c r="I600" s="173" t="s">
        <v>8</v>
      </c>
      <c r="J600" s="22"/>
      <c r="L600" s="5"/>
      <c r="M600" s="31"/>
      <c r="N600" s="117"/>
      <c r="S600" s="128"/>
      <c r="T600" s="129"/>
      <c r="U600" s="130"/>
      <c r="V600" s="131"/>
    </row>
    <row r="601" spans="1:22" s="6" customFormat="1" ht="16.5" x14ac:dyDescent="0.3">
      <c r="A601" s="29"/>
      <c r="B601" s="9" t="s">
        <v>9</v>
      </c>
      <c r="C601" s="138"/>
      <c r="D601" s="138">
        <f>H600</f>
        <v>9.4500000000000011</v>
      </c>
      <c r="E601" s="86" t="s">
        <v>8</v>
      </c>
      <c r="F601" s="186"/>
      <c r="G601" s="136"/>
      <c r="H601" s="29"/>
      <c r="I601" s="51"/>
      <c r="J601" s="51"/>
      <c r="K601" s="30"/>
      <c r="L601" s="30"/>
      <c r="M601" s="31"/>
      <c r="N601" s="117"/>
      <c r="S601" s="128"/>
      <c r="T601" s="129"/>
      <c r="U601" s="130"/>
      <c r="V601" s="131"/>
    </row>
    <row r="602" spans="1:22" s="6" customFormat="1" ht="16.5" x14ac:dyDescent="0.3">
      <c r="A602" s="20"/>
      <c r="B602" s="186"/>
      <c r="C602" s="22"/>
      <c r="D602" s="22"/>
      <c r="E602" s="22"/>
      <c r="F602" s="136"/>
      <c r="G602" s="136"/>
      <c r="H602" s="29"/>
      <c r="I602" s="51"/>
      <c r="J602" s="22"/>
      <c r="K602" s="22"/>
      <c r="L602" s="30"/>
      <c r="M602" s="31"/>
      <c r="N602" s="117"/>
      <c r="S602" s="128"/>
      <c r="T602" s="129"/>
      <c r="U602" s="130"/>
      <c r="V602" s="131"/>
    </row>
    <row r="603" spans="1:22" s="6" customFormat="1" ht="16.5" x14ac:dyDescent="0.3">
      <c r="A603" s="20" t="s">
        <v>344</v>
      </c>
      <c r="B603" s="660" t="s">
        <v>413</v>
      </c>
      <c r="C603" s="660"/>
      <c r="D603" s="660"/>
      <c r="E603" s="660"/>
      <c r="F603" s="660"/>
      <c r="G603" s="660"/>
      <c r="H603" s="660"/>
      <c r="I603" s="660"/>
      <c r="J603" s="660"/>
      <c r="K603" s="660"/>
      <c r="L603" s="30"/>
      <c r="M603" s="31"/>
      <c r="N603" s="117"/>
      <c r="S603" s="128"/>
      <c r="T603" s="129"/>
      <c r="U603" s="130"/>
      <c r="V603" s="131"/>
    </row>
    <row r="604" spans="1:22" s="6" customFormat="1" ht="16.5" x14ac:dyDescent="0.3">
      <c r="A604" s="14"/>
      <c r="B604" s="135"/>
      <c r="F604" s="136"/>
      <c r="G604" s="136"/>
      <c r="H604" s="29"/>
      <c r="I604" s="51"/>
      <c r="J604" s="22"/>
      <c r="L604" s="5"/>
      <c r="M604" s="17"/>
      <c r="N604" s="117"/>
      <c r="S604" s="128"/>
      <c r="T604" s="129"/>
      <c r="U604" s="130"/>
      <c r="V604" s="131"/>
    </row>
    <row r="605" spans="1:22" s="6" customFormat="1" ht="16.5" x14ac:dyDescent="0.3">
      <c r="A605" s="14"/>
      <c r="B605" s="183" t="s">
        <v>63</v>
      </c>
      <c r="F605" s="136"/>
      <c r="G605" s="136"/>
      <c r="H605" s="29"/>
      <c r="I605" s="51"/>
      <c r="J605" s="22"/>
      <c r="L605" s="5"/>
      <c r="M605" s="17"/>
      <c r="N605" s="117"/>
      <c r="S605" s="128"/>
      <c r="T605" s="129"/>
      <c r="U605" s="130"/>
      <c r="V605" s="131"/>
    </row>
    <row r="606" spans="1:22" s="6" customFormat="1" ht="16.5" x14ac:dyDescent="0.3">
      <c r="A606" s="14"/>
      <c r="B606" s="135"/>
      <c r="F606" s="136"/>
      <c r="G606" s="136"/>
      <c r="H606" s="29"/>
      <c r="I606" s="51"/>
      <c r="J606" s="22"/>
      <c r="L606" s="5"/>
      <c r="M606" s="17"/>
      <c r="N606" s="117"/>
      <c r="S606" s="128"/>
      <c r="T606" s="129"/>
      <c r="U606" s="130"/>
      <c r="V606" s="131"/>
    </row>
    <row r="607" spans="1:22" s="6" customFormat="1" ht="16.5" x14ac:dyDescent="0.3">
      <c r="A607" s="14"/>
      <c r="B607" s="352" t="s">
        <v>3</v>
      </c>
      <c r="C607" s="353"/>
      <c r="D607" s="79" t="s">
        <v>261</v>
      </c>
      <c r="E607" s="353"/>
      <c r="F607" s="79" t="s">
        <v>4</v>
      </c>
      <c r="G607" s="352"/>
      <c r="H607" s="63" t="s">
        <v>5</v>
      </c>
      <c r="J607" s="43"/>
      <c r="L607" s="5"/>
      <c r="M607" s="17"/>
      <c r="N607" s="117"/>
      <c r="S607" s="128"/>
      <c r="T607" s="129"/>
      <c r="U607" s="130"/>
      <c r="V607" s="131"/>
    </row>
    <row r="608" spans="1:22" s="6" customFormat="1" ht="16.5" x14ac:dyDescent="0.3">
      <c r="A608" s="14"/>
      <c r="B608" s="125">
        <v>2</v>
      </c>
      <c r="C608" s="125" t="s">
        <v>6</v>
      </c>
      <c r="D608" s="125">
        <v>1.3</v>
      </c>
      <c r="E608" s="125" t="s">
        <v>7</v>
      </c>
      <c r="F608" s="125">
        <v>2</v>
      </c>
      <c r="G608" s="6" t="s">
        <v>414</v>
      </c>
      <c r="H608" s="125">
        <f>D608*F608*B608</f>
        <v>5.2</v>
      </c>
      <c r="J608" s="92"/>
      <c r="L608" s="5"/>
      <c r="M608" s="17"/>
      <c r="N608" s="117"/>
      <c r="S608" s="128"/>
      <c r="T608" s="129"/>
      <c r="U608" s="130"/>
      <c r="V608" s="131"/>
    </row>
    <row r="609" spans="1:22" s="6" customFormat="1" ht="16.5" x14ac:dyDescent="0.3">
      <c r="A609" s="14"/>
      <c r="B609" s="125">
        <v>2</v>
      </c>
      <c r="C609" s="125" t="s">
        <v>6</v>
      </c>
      <c r="D609" s="125">
        <v>0.9</v>
      </c>
      <c r="E609" s="125" t="s">
        <v>7</v>
      </c>
      <c r="F609" s="125">
        <v>8</v>
      </c>
      <c r="G609" s="6" t="s">
        <v>415</v>
      </c>
      <c r="H609" s="125">
        <f t="shared" ref="H609:H610" si="17">D609*F609*B609</f>
        <v>14.4</v>
      </c>
      <c r="J609" s="92"/>
      <c r="L609" s="5"/>
      <c r="M609" s="17"/>
      <c r="N609" s="117"/>
      <c r="S609" s="128"/>
      <c r="T609" s="129"/>
      <c r="U609" s="130"/>
      <c r="V609" s="131"/>
    </row>
    <row r="610" spans="1:22" s="6" customFormat="1" ht="16.5" x14ac:dyDescent="0.3">
      <c r="A610" s="14"/>
      <c r="B610" s="125">
        <v>1.5</v>
      </c>
      <c r="C610" s="125" t="s">
        <v>416</v>
      </c>
      <c r="D610" s="125">
        <v>0.7</v>
      </c>
      <c r="E610" s="125" t="s">
        <v>7</v>
      </c>
      <c r="F610" s="125">
        <v>6</v>
      </c>
      <c r="G610" s="6" t="s">
        <v>417</v>
      </c>
      <c r="H610" s="125">
        <f t="shared" si="17"/>
        <v>6.2999999999999989</v>
      </c>
      <c r="J610" s="92"/>
      <c r="L610" s="5"/>
      <c r="M610" s="17"/>
      <c r="N610" s="117"/>
      <c r="S610" s="128"/>
      <c r="T610" s="129"/>
      <c r="U610" s="130"/>
      <c r="V610" s="131"/>
    </row>
    <row r="611" spans="1:22" s="6" customFormat="1" ht="16.5" x14ac:dyDescent="0.3">
      <c r="A611" s="14"/>
      <c r="B611" s="135"/>
      <c r="F611" s="29"/>
      <c r="G611" s="173"/>
      <c r="H611" s="172">
        <f>SUM(H608:H610)</f>
        <v>25.9</v>
      </c>
      <c r="I611" s="173" t="s">
        <v>8</v>
      </c>
      <c r="J611" s="22"/>
      <c r="L611" s="5"/>
      <c r="M611" s="17"/>
      <c r="N611" s="117"/>
      <c r="S611" s="128"/>
      <c r="T611" s="129"/>
      <c r="U611" s="130"/>
      <c r="V611" s="131"/>
    </row>
    <row r="612" spans="1:22" s="6" customFormat="1" ht="16.5" x14ac:dyDescent="0.3">
      <c r="A612" s="14"/>
      <c r="B612" s="9" t="s">
        <v>9</v>
      </c>
      <c r="C612" s="138"/>
      <c r="D612" s="138">
        <f>H611</f>
        <v>25.9</v>
      </c>
      <c r="E612" s="86" t="s">
        <v>8</v>
      </c>
      <c r="F612" s="186"/>
      <c r="G612" s="136"/>
      <c r="H612" s="29"/>
      <c r="I612" s="51"/>
      <c r="J612" s="51"/>
      <c r="K612" s="30"/>
      <c r="L612" s="5"/>
      <c r="M612" s="17"/>
      <c r="N612" s="117"/>
      <c r="S612" s="128"/>
      <c r="T612" s="129"/>
      <c r="U612" s="130"/>
      <c r="V612" s="131"/>
    </row>
    <row r="613" spans="1:22" s="6" customFormat="1" ht="16.5" x14ac:dyDescent="0.3">
      <c r="A613" s="14"/>
      <c r="B613" s="135"/>
      <c r="F613" s="136"/>
      <c r="G613" s="136"/>
      <c r="H613" s="29"/>
      <c r="I613" s="51"/>
      <c r="J613" s="22"/>
      <c r="L613" s="5"/>
      <c r="M613" s="17"/>
      <c r="N613" s="117"/>
      <c r="S613" s="128"/>
      <c r="T613" s="129"/>
      <c r="U613" s="130"/>
      <c r="V613" s="131"/>
    </row>
    <row r="614" spans="1:22" s="6" customFormat="1" ht="16.5" x14ac:dyDescent="0.3">
      <c r="A614" s="20" t="s">
        <v>180</v>
      </c>
      <c r="B614" s="660" t="s">
        <v>421</v>
      </c>
      <c r="C614" s="660"/>
      <c r="D614" s="660"/>
      <c r="E614" s="660"/>
      <c r="F614" s="660"/>
      <c r="G614" s="660"/>
      <c r="H614" s="660"/>
      <c r="I614" s="660"/>
      <c r="J614" s="660"/>
      <c r="K614" s="660"/>
      <c r="L614" s="30"/>
      <c r="M614" s="31"/>
      <c r="N614" s="117"/>
      <c r="S614" s="128"/>
      <c r="T614" s="129"/>
      <c r="U614" s="130"/>
      <c r="V614" s="131"/>
    </row>
    <row r="615" spans="1:22" s="6" customFormat="1" ht="16.5" x14ac:dyDescent="0.3">
      <c r="A615" s="14"/>
      <c r="B615" s="135"/>
      <c r="F615" s="136"/>
      <c r="G615" s="136"/>
      <c r="H615" s="29"/>
      <c r="I615" s="51"/>
      <c r="J615" s="22"/>
      <c r="L615" s="5"/>
      <c r="M615" s="17"/>
      <c r="N615" s="117"/>
      <c r="S615" s="128"/>
      <c r="T615" s="129"/>
      <c r="U615" s="130"/>
      <c r="V615" s="131"/>
    </row>
    <row r="616" spans="1:22" s="6" customFormat="1" ht="16.5" x14ac:dyDescent="0.3">
      <c r="A616" s="14"/>
      <c r="B616" s="183" t="s">
        <v>63</v>
      </c>
      <c r="F616" s="136"/>
      <c r="G616" s="136"/>
      <c r="H616" s="29"/>
      <c r="I616" s="51"/>
      <c r="J616" s="22"/>
      <c r="L616" s="5"/>
      <c r="M616" s="17"/>
      <c r="N616" s="117"/>
      <c r="S616" s="128"/>
      <c r="T616" s="129"/>
      <c r="U616" s="130"/>
      <c r="V616" s="131"/>
    </row>
    <row r="617" spans="1:22" s="6" customFormat="1" ht="16.5" x14ac:dyDescent="0.3">
      <c r="A617" s="14"/>
      <c r="B617" s="135"/>
      <c r="F617" s="136"/>
      <c r="G617" s="136"/>
      <c r="H617" s="29"/>
      <c r="I617" s="51"/>
      <c r="J617" s="22"/>
      <c r="L617" s="5"/>
      <c r="M617" s="17"/>
      <c r="N617" s="117"/>
      <c r="S617" s="128"/>
      <c r="T617" s="129"/>
      <c r="U617" s="130"/>
      <c r="V617" s="131"/>
    </row>
    <row r="618" spans="1:22" s="6" customFormat="1" ht="16.5" x14ac:dyDescent="0.3">
      <c r="A618" s="14"/>
      <c r="B618" s="352" t="s">
        <v>3</v>
      </c>
      <c r="C618" s="353"/>
      <c r="D618" s="79" t="s">
        <v>11</v>
      </c>
      <c r="E618" s="353"/>
      <c r="F618" s="79" t="s">
        <v>4</v>
      </c>
      <c r="G618" s="352"/>
      <c r="H618" s="63" t="s">
        <v>5</v>
      </c>
      <c r="J618" s="43"/>
      <c r="L618" s="5"/>
      <c r="M618" s="17"/>
      <c r="N618" s="117"/>
      <c r="S618" s="128"/>
      <c r="T618" s="129"/>
      <c r="U618" s="130"/>
      <c r="V618" s="131"/>
    </row>
    <row r="619" spans="1:22" s="6" customFormat="1" ht="16.5" x14ac:dyDescent="0.3">
      <c r="A619" s="14"/>
      <c r="B619" s="125">
        <v>1.6</v>
      </c>
      <c r="C619" s="125" t="s">
        <v>6</v>
      </c>
      <c r="D619" s="125">
        <v>2.5</v>
      </c>
      <c r="E619" s="125" t="s">
        <v>7</v>
      </c>
      <c r="F619" s="125">
        <v>1</v>
      </c>
      <c r="G619" s="6" t="s">
        <v>422</v>
      </c>
      <c r="H619" s="125">
        <f>D619*F619*B619</f>
        <v>4</v>
      </c>
      <c r="J619" s="92"/>
      <c r="L619" s="5"/>
      <c r="M619" s="17"/>
      <c r="N619" s="117"/>
      <c r="S619" s="128"/>
      <c r="T619" s="129"/>
      <c r="U619" s="130"/>
      <c r="V619" s="131"/>
    </row>
    <row r="620" spans="1:22" s="6" customFormat="1" ht="16.5" x14ac:dyDescent="0.3">
      <c r="A620" s="14"/>
      <c r="B620" s="125">
        <v>1.2</v>
      </c>
      <c r="C620" s="125" t="s">
        <v>6</v>
      </c>
      <c r="D620" s="125">
        <v>2.1</v>
      </c>
      <c r="E620" s="125" t="s">
        <v>7</v>
      </c>
      <c r="F620" s="125">
        <v>1</v>
      </c>
      <c r="G620" s="6" t="s">
        <v>423</v>
      </c>
      <c r="H620" s="125">
        <f t="shared" ref="H620" si="18">D620*F620*B620</f>
        <v>2.52</v>
      </c>
      <c r="J620" s="92"/>
      <c r="L620" s="5"/>
      <c r="M620" s="17"/>
      <c r="N620" s="117"/>
      <c r="S620" s="128"/>
      <c r="T620" s="129"/>
      <c r="U620" s="130"/>
      <c r="V620" s="131"/>
    </row>
    <row r="621" spans="1:22" s="6" customFormat="1" ht="16.5" x14ac:dyDescent="0.3">
      <c r="A621" s="14"/>
      <c r="B621" s="135"/>
      <c r="F621" s="29"/>
      <c r="G621" s="173"/>
      <c r="H621" s="172">
        <f>SUM(H619:H620)</f>
        <v>6.52</v>
      </c>
      <c r="I621" s="173" t="s">
        <v>8</v>
      </c>
      <c r="J621" s="22"/>
      <c r="L621" s="5"/>
      <c r="M621" s="17"/>
      <c r="N621" s="117"/>
      <c r="S621" s="128"/>
      <c r="T621" s="129"/>
      <c r="U621" s="130"/>
      <c r="V621" s="131"/>
    </row>
    <row r="622" spans="1:22" s="6" customFormat="1" ht="16.5" x14ac:dyDescent="0.3">
      <c r="A622" s="14"/>
      <c r="B622" s="9" t="s">
        <v>9</v>
      </c>
      <c r="C622" s="138"/>
      <c r="D622" s="138">
        <f>H621</f>
        <v>6.52</v>
      </c>
      <c r="E622" s="86" t="s">
        <v>8</v>
      </c>
      <c r="F622" s="186"/>
      <c r="G622" s="136"/>
      <c r="H622" s="29"/>
      <c r="I622" s="51"/>
      <c r="J622" s="51"/>
      <c r="K622" s="30"/>
      <c r="L622" s="5"/>
      <c r="M622" s="17"/>
      <c r="N622" s="117"/>
      <c r="S622" s="128"/>
      <c r="T622" s="129"/>
      <c r="U622" s="130"/>
      <c r="V622" s="131"/>
    </row>
    <row r="623" spans="1:22" s="6" customFormat="1" ht="16.5" x14ac:dyDescent="0.3">
      <c r="A623" s="14"/>
      <c r="B623" s="135"/>
      <c r="F623" s="136"/>
      <c r="G623" s="136"/>
      <c r="H623" s="29"/>
      <c r="I623" s="51"/>
      <c r="J623" s="22"/>
      <c r="L623" s="5"/>
      <c r="M623" s="17"/>
      <c r="N623" s="117"/>
      <c r="S623" s="128"/>
      <c r="T623" s="129"/>
      <c r="U623" s="130"/>
      <c r="V623" s="131"/>
    </row>
    <row r="624" spans="1:22" s="6" customFormat="1" ht="33" customHeight="1" x14ac:dyDescent="0.3">
      <c r="A624" s="14" t="s">
        <v>459</v>
      </c>
      <c r="B624" s="645" t="str">
        <f>'[20]PLANILHA ORÇAM.'!D108</f>
        <v>Peitoril em marmore branco, largura de 15cm, assentado com argamassa traco 1:4 (cimento e areia media), preparo manual da argamassa</v>
      </c>
      <c r="C624" s="645"/>
      <c r="D624" s="645"/>
      <c r="E624" s="645"/>
      <c r="F624" s="645"/>
      <c r="G624" s="645"/>
      <c r="H624" s="645"/>
      <c r="I624" s="645"/>
      <c r="J624" s="645"/>
      <c r="K624" s="645"/>
      <c r="L624" s="645"/>
      <c r="M624" s="645"/>
      <c r="N624" s="221"/>
      <c r="O624" s="19"/>
    </row>
    <row r="625" spans="1:15" s="6" customFormat="1" ht="16.5" x14ac:dyDescent="0.3">
      <c r="A625" s="14"/>
      <c r="B625" s="166" t="s">
        <v>3</v>
      </c>
      <c r="C625" s="44"/>
      <c r="D625" s="166" t="s">
        <v>65</v>
      </c>
      <c r="E625" s="166"/>
      <c r="F625" s="40" t="s">
        <v>59</v>
      </c>
      <c r="G625" s="219"/>
      <c r="I625" s="51"/>
      <c r="J625" s="22"/>
      <c r="L625" s="5"/>
      <c r="M625" s="17"/>
      <c r="N625" s="221"/>
      <c r="O625" s="19"/>
    </row>
    <row r="626" spans="1:15" s="6" customFormat="1" ht="16.5" x14ac:dyDescent="0.3">
      <c r="A626" s="14"/>
      <c r="B626" s="202">
        <v>2</v>
      </c>
      <c r="C626" s="37" t="s">
        <v>6</v>
      </c>
      <c r="D626" s="38">
        <v>2</v>
      </c>
      <c r="E626" s="38" t="s">
        <v>7</v>
      </c>
      <c r="F626" s="220">
        <f>B626*D626</f>
        <v>4</v>
      </c>
      <c r="G626" s="92" t="s">
        <v>57</v>
      </c>
      <c r="I626" s="51"/>
      <c r="J626" s="22"/>
      <c r="L626" s="5"/>
      <c r="M626" s="17"/>
      <c r="N626" s="221"/>
      <c r="O626" s="19"/>
    </row>
    <row r="627" spans="1:15" s="6" customFormat="1" ht="16.5" x14ac:dyDescent="0.3">
      <c r="A627" s="14"/>
      <c r="B627" s="202">
        <v>2</v>
      </c>
      <c r="C627" s="37" t="s">
        <v>6</v>
      </c>
      <c r="D627" s="38">
        <v>8</v>
      </c>
      <c r="E627" s="38" t="s">
        <v>7</v>
      </c>
      <c r="F627" s="220">
        <f>B627*D627</f>
        <v>16</v>
      </c>
      <c r="G627" s="92" t="s">
        <v>57</v>
      </c>
      <c r="I627" s="51"/>
      <c r="J627" s="22"/>
      <c r="L627" s="5"/>
      <c r="M627" s="17"/>
      <c r="N627" s="221"/>
      <c r="O627" s="19"/>
    </row>
    <row r="628" spans="1:15" s="6" customFormat="1" ht="16.5" x14ac:dyDescent="0.3">
      <c r="A628" s="14"/>
      <c r="B628" s="202">
        <v>1.5</v>
      </c>
      <c r="C628" s="37" t="s">
        <v>6</v>
      </c>
      <c r="D628" s="38">
        <v>6</v>
      </c>
      <c r="E628" s="38" t="s">
        <v>7</v>
      </c>
      <c r="F628" s="220">
        <f>B628*D628</f>
        <v>9</v>
      </c>
      <c r="G628" s="92" t="s">
        <v>57</v>
      </c>
      <c r="I628" s="51"/>
      <c r="J628" s="22"/>
      <c r="L628" s="5"/>
      <c r="M628" s="17"/>
      <c r="N628" s="221"/>
      <c r="O628" s="19"/>
    </row>
    <row r="629" spans="1:15" s="6" customFormat="1" ht="16.5" x14ac:dyDescent="0.3">
      <c r="A629" s="14"/>
      <c r="C629" s="44"/>
      <c r="D629" s="166"/>
      <c r="E629" s="166"/>
      <c r="F629" s="40"/>
      <c r="G629" s="219"/>
      <c r="I629" s="51"/>
      <c r="J629" s="22"/>
      <c r="L629" s="5"/>
      <c r="M629" s="17"/>
      <c r="N629" s="221"/>
      <c r="O629" s="19"/>
    </row>
    <row r="630" spans="1:15" s="22" customFormat="1" ht="16.5" x14ac:dyDescent="0.3">
      <c r="A630" s="14"/>
      <c r="B630" s="9" t="s">
        <v>9</v>
      </c>
      <c r="C630" s="138" t="s">
        <v>7</v>
      </c>
      <c r="D630" s="138">
        <f>F626+F627+F628</f>
        <v>29</v>
      </c>
      <c r="E630" s="86" t="s">
        <v>57</v>
      </c>
      <c r="F630" s="40"/>
      <c r="G630" s="219"/>
      <c r="H630" s="6"/>
      <c r="I630" s="51"/>
      <c r="K630" s="6"/>
      <c r="L630" s="5"/>
      <c r="M630" s="17"/>
      <c r="N630" s="225"/>
      <c r="O630" s="33"/>
    </row>
    <row r="631" spans="1:15" s="22" customFormat="1" ht="16.5" x14ac:dyDescent="0.3">
      <c r="A631" s="14"/>
      <c r="B631" s="135"/>
      <c r="C631" s="6"/>
      <c r="D631" s="41"/>
      <c r="E631" s="41"/>
      <c r="F631" s="197"/>
      <c r="G631" s="197"/>
      <c r="H631" s="29"/>
      <c r="I631" s="51"/>
      <c r="K631" s="6"/>
      <c r="L631" s="5"/>
      <c r="M631" s="17"/>
      <c r="N631" s="225"/>
      <c r="O631" s="33"/>
    </row>
    <row r="632" spans="1:15" s="6" customFormat="1" ht="16.5" x14ac:dyDescent="0.3">
      <c r="A632" s="216" t="s">
        <v>183</v>
      </c>
      <c r="B632" s="137" t="str">
        <f>'[20]PLANILHA ORÇAM.'!B111:H111</f>
        <v>PINTURA</v>
      </c>
      <c r="C632" s="133"/>
      <c r="D632" s="217"/>
      <c r="E632" s="218"/>
      <c r="F632" s="218"/>
      <c r="G632" s="133"/>
      <c r="H632" s="85"/>
      <c r="I632" s="137"/>
      <c r="J632" s="137"/>
      <c r="K632" s="71"/>
      <c r="L632" s="71"/>
      <c r="M632" s="72"/>
      <c r="N632" s="221"/>
      <c r="O632" s="19"/>
    </row>
    <row r="633" spans="1:15" s="6" customFormat="1" ht="16.5" x14ac:dyDescent="0.3">
      <c r="A633" s="53"/>
      <c r="B633" s="40"/>
      <c r="C633" s="197"/>
      <c r="D633" s="222"/>
      <c r="E633" s="223"/>
      <c r="F633" s="223"/>
      <c r="G633" s="197"/>
      <c r="H633" s="53"/>
      <c r="I633" s="40"/>
      <c r="J633" s="40"/>
      <c r="K633" s="43"/>
      <c r="L633" s="43"/>
      <c r="M633" s="44"/>
      <c r="N633" s="221"/>
      <c r="O633" s="19"/>
    </row>
    <row r="634" spans="1:15" s="6" customFormat="1" ht="16.5" x14ac:dyDescent="0.3">
      <c r="A634" s="155" t="s">
        <v>186</v>
      </c>
      <c r="B634" s="55" t="str">
        <f>'[20]PLANILHA ORÇAM.'!D112</f>
        <v>Aplicação e lixamento de massa látex em paredes, duas demãos. af_06/2014</v>
      </c>
      <c r="C634" s="99"/>
      <c r="D634" s="185"/>
      <c r="E634" s="224"/>
      <c r="F634" s="224"/>
      <c r="G634" s="99"/>
      <c r="H634" s="155"/>
      <c r="I634" s="55"/>
      <c r="J634" s="55"/>
      <c r="K634" s="30"/>
      <c r="L634" s="30"/>
      <c r="M634" s="31"/>
      <c r="N634" s="221"/>
      <c r="O634" s="19"/>
    </row>
    <row r="635" spans="1:15" s="6" customFormat="1" ht="16.5" x14ac:dyDescent="0.3">
      <c r="A635" s="53"/>
      <c r="B635" s="40"/>
      <c r="C635" s="197"/>
      <c r="D635" s="222"/>
      <c r="E635" s="223"/>
      <c r="F635" s="223"/>
      <c r="G635" s="197"/>
      <c r="H635" s="53"/>
      <c r="I635" s="40"/>
      <c r="J635" s="40"/>
      <c r="K635" s="43"/>
      <c r="L635" s="43"/>
      <c r="M635" s="44"/>
      <c r="N635" s="221"/>
      <c r="O635" s="19"/>
    </row>
    <row r="636" spans="1:15" s="6" customFormat="1" ht="16.5" x14ac:dyDescent="0.3">
      <c r="A636" s="53"/>
      <c r="B636" s="212" t="s">
        <v>62</v>
      </c>
      <c r="C636" s="213"/>
      <c r="D636" s="213"/>
      <c r="E636" s="223"/>
      <c r="F636" s="223"/>
      <c r="G636" s="197"/>
      <c r="H636" s="53"/>
      <c r="I636" s="40"/>
      <c r="J636" s="40"/>
      <c r="K636" s="43"/>
      <c r="L636" s="43"/>
      <c r="M636" s="44"/>
      <c r="N636" s="221"/>
      <c r="O636" s="19"/>
    </row>
    <row r="637" spans="1:15" s="6" customFormat="1" ht="16.5" x14ac:dyDescent="0.3">
      <c r="A637" s="53"/>
      <c r="B637" s="40"/>
      <c r="C637" s="197"/>
      <c r="D637" s="222"/>
      <c r="E637" s="223"/>
      <c r="F637" s="223"/>
      <c r="G637" s="197"/>
      <c r="H637" s="53"/>
      <c r="I637" s="40"/>
      <c r="J637" s="40"/>
      <c r="K637" s="43"/>
      <c r="L637" s="43"/>
      <c r="M637" s="44"/>
      <c r="N637" s="221"/>
      <c r="O637" s="19"/>
    </row>
    <row r="638" spans="1:15" s="22" customFormat="1" ht="16.5" x14ac:dyDescent="0.3">
      <c r="A638" s="53"/>
      <c r="B638" s="9" t="s">
        <v>9</v>
      </c>
      <c r="C638" s="138" t="s">
        <v>7</v>
      </c>
      <c r="D638" s="138">
        <f>D545</f>
        <v>370.46879999999999</v>
      </c>
      <c r="E638" s="86" t="s">
        <v>8</v>
      </c>
      <c r="F638" s="6"/>
      <c r="G638" s="197"/>
      <c r="H638" s="53"/>
      <c r="I638" s="40"/>
      <c r="J638" s="40"/>
      <c r="K638" s="43"/>
      <c r="L638" s="43"/>
      <c r="M638" s="44"/>
      <c r="N638" s="225"/>
      <c r="O638" s="33"/>
    </row>
    <row r="639" spans="1:15" s="6" customFormat="1" ht="16.5" x14ac:dyDescent="0.3">
      <c r="A639" s="53"/>
      <c r="B639" s="40"/>
      <c r="C639" s="44"/>
      <c r="D639" s="166"/>
      <c r="E639" s="166"/>
      <c r="F639" s="40"/>
      <c r="G639" s="197"/>
      <c r="H639" s="53"/>
      <c r="I639" s="40"/>
      <c r="J639" s="40"/>
      <c r="K639" s="43"/>
      <c r="L639" s="43"/>
      <c r="M639" s="44"/>
      <c r="N639" s="221"/>
      <c r="O639" s="19"/>
    </row>
    <row r="640" spans="1:15" s="6" customFormat="1" ht="16.5" x14ac:dyDescent="0.3">
      <c r="A640" s="155" t="s">
        <v>188</v>
      </c>
      <c r="B640" s="55" t="str">
        <f>'PLANILHA ORÇAM.'!D94</f>
        <v>Aplicação manual de pintura com tinta látex acrílica em paredes, duas demãos. af_06/2014</v>
      </c>
      <c r="C640" s="20"/>
      <c r="D640" s="39"/>
      <c r="E640" s="39"/>
      <c r="F640" s="55"/>
      <c r="G640" s="99"/>
      <c r="H640" s="155"/>
      <c r="I640" s="55"/>
      <c r="J640" s="55"/>
      <c r="K640" s="30"/>
      <c r="L640" s="30"/>
      <c r="M640" s="20"/>
    </row>
    <row r="641" spans="1:22" s="6" customFormat="1" ht="16.5" x14ac:dyDescent="0.3">
      <c r="A641" s="155"/>
      <c r="B641" s="55"/>
      <c r="C641" s="20"/>
      <c r="D641" s="39"/>
      <c r="E641" s="39"/>
      <c r="F641" s="55"/>
      <c r="G641" s="99"/>
      <c r="H641" s="155"/>
      <c r="I641" s="55"/>
      <c r="J641" s="55"/>
      <c r="K641" s="30"/>
      <c r="L641" s="30"/>
      <c r="M641" s="20"/>
    </row>
    <row r="642" spans="1:22" s="6" customFormat="1" ht="16.5" x14ac:dyDescent="0.3">
      <c r="A642" s="53"/>
      <c r="B642" s="212" t="s">
        <v>66</v>
      </c>
      <c r="C642" s="213"/>
      <c r="D642" s="213"/>
      <c r="E642" s="166"/>
      <c r="F642" s="40"/>
      <c r="G642" s="197"/>
      <c r="H642" s="53"/>
      <c r="I642" s="40"/>
      <c r="J642" s="40"/>
      <c r="K642" s="43"/>
      <c r="L642" s="43"/>
      <c r="M642" s="44"/>
      <c r="N642" s="117"/>
      <c r="S642" s="128"/>
      <c r="T642" s="129"/>
      <c r="U642" s="130"/>
      <c r="V642" s="131"/>
    </row>
    <row r="643" spans="1:22" s="6" customFormat="1" ht="16.5" x14ac:dyDescent="0.3">
      <c r="A643" s="53"/>
      <c r="B643" s="40"/>
      <c r="C643" s="44"/>
      <c r="D643" s="166"/>
      <c r="E643" s="166"/>
      <c r="F643" s="40"/>
      <c r="G643" s="197"/>
      <c r="H643" s="53"/>
      <c r="I643" s="40"/>
      <c r="J643" s="40"/>
      <c r="K643" s="43"/>
      <c r="L643" s="43"/>
      <c r="M643" s="44"/>
      <c r="N643" s="117"/>
      <c r="S643" s="128"/>
      <c r="T643" s="129"/>
      <c r="U643" s="130"/>
      <c r="V643" s="131"/>
    </row>
    <row r="644" spans="1:22" s="6" customFormat="1" ht="16.5" x14ac:dyDescent="0.3">
      <c r="A644" s="53"/>
      <c r="B644" s="9" t="s">
        <v>9</v>
      </c>
      <c r="C644" s="138" t="s">
        <v>7</v>
      </c>
      <c r="D644" s="138">
        <f>D554</f>
        <v>370.46879999999999</v>
      </c>
      <c r="E644" s="86" t="str">
        <f>'[20]PLANILHA ORÇAM.'!E116</f>
        <v xml:space="preserve">m²    </v>
      </c>
      <c r="G644" s="197"/>
      <c r="H644" s="53"/>
      <c r="I644" s="40"/>
      <c r="J644" s="40"/>
      <c r="K644" s="43"/>
      <c r="L644" s="43"/>
      <c r="M644" s="44"/>
      <c r="N644" s="117"/>
      <c r="S644" s="128"/>
      <c r="T644" s="129"/>
      <c r="U644" s="130"/>
      <c r="V644" s="131"/>
    </row>
    <row r="645" spans="1:22" s="6" customFormat="1" ht="16.5" x14ac:dyDescent="0.3">
      <c r="A645" s="29"/>
      <c r="B645" s="31"/>
      <c r="C645" s="76"/>
      <c r="D645" s="76"/>
      <c r="E645" s="51"/>
      <c r="F645" s="22"/>
      <c r="G645" s="136"/>
      <c r="H645" s="29"/>
      <c r="I645" s="51"/>
      <c r="J645" s="51"/>
      <c r="K645" s="30"/>
      <c r="L645" s="30"/>
      <c r="M645" s="31"/>
      <c r="N645" s="117"/>
      <c r="S645" s="128"/>
      <c r="T645" s="129"/>
      <c r="U645" s="130"/>
      <c r="V645" s="131"/>
    </row>
    <row r="646" spans="1:22" s="6" customFormat="1" ht="16.5" x14ac:dyDescent="0.3">
      <c r="A646" s="155"/>
      <c r="B646" s="55"/>
      <c r="C646" s="20"/>
      <c r="D646" s="39"/>
      <c r="E646" s="39"/>
      <c r="F646" s="55"/>
      <c r="G646" s="99"/>
      <c r="H646" s="155"/>
      <c r="I646" s="55"/>
      <c r="J646" s="55"/>
      <c r="K646" s="30"/>
      <c r="L646" s="30"/>
      <c r="M646" s="20"/>
      <c r="N646" s="117"/>
      <c r="S646" s="128"/>
      <c r="T646" s="129"/>
      <c r="U646" s="130"/>
      <c r="V646" s="131"/>
    </row>
    <row r="647" spans="1:22" s="6" customFormat="1" ht="16.5" x14ac:dyDescent="0.3">
      <c r="A647" s="29"/>
      <c r="B647" s="31"/>
      <c r="C647" s="76"/>
      <c r="D647" s="76"/>
      <c r="E647" s="51"/>
      <c r="F647" s="22"/>
      <c r="G647" s="136"/>
      <c r="H647" s="29"/>
      <c r="I647" s="51"/>
      <c r="J647" s="51"/>
      <c r="K647" s="30"/>
      <c r="L647" s="30"/>
      <c r="M647" s="31"/>
      <c r="N647" s="117"/>
      <c r="S647" s="128"/>
      <c r="T647" s="129"/>
      <c r="U647" s="130"/>
      <c r="V647" s="131"/>
    </row>
    <row r="648" spans="1:22" s="6" customFormat="1" ht="16.5" x14ac:dyDescent="0.3">
      <c r="A648" s="216" t="s">
        <v>578</v>
      </c>
      <c r="B648" s="137" t="str">
        <f>'[20]PLANILHA ORÇAM.'!B118:H118</f>
        <v xml:space="preserve">INSTALAÇÕES HIDROSSANITÁRIAS      </v>
      </c>
      <c r="C648" s="133"/>
      <c r="D648" s="217"/>
      <c r="E648" s="218"/>
      <c r="F648" s="218"/>
      <c r="G648" s="133"/>
      <c r="H648" s="85"/>
      <c r="I648" s="137"/>
      <c r="J648" s="137"/>
      <c r="K648" s="71"/>
      <c r="L648" s="71"/>
      <c r="M648" s="72"/>
      <c r="N648" s="221"/>
      <c r="O648" s="19"/>
    </row>
    <row r="649" spans="1:22" s="6" customFormat="1" ht="17.25" customHeight="1" x14ac:dyDescent="0.3">
      <c r="A649" s="53"/>
      <c r="B649" s="40"/>
      <c r="C649" s="197"/>
      <c r="D649" s="222"/>
      <c r="E649" s="223"/>
      <c r="F649" s="223"/>
      <c r="G649" s="197"/>
      <c r="H649" s="53"/>
      <c r="I649" s="40"/>
      <c r="J649" s="40"/>
      <c r="K649" s="43"/>
      <c r="L649" s="43"/>
      <c r="M649" s="44"/>
      <c r="N649" s="221"/>
      <c r="O649" s="19"/>
    </row>
    <row r="650" spans="1:22" s="6" customFormat="1" ht="17.25" customHeight="1" x14ac:dyDescent="0.3">
      <c r="A650" s="230" t="s">
        <v>210</v>
      </c>
      <c r="B650" s="5" t="s">
        <v>317</v>
      </c>
      <c r="C650" s="5"/>
      <c r="D650" s="5"/>
      <c r="E650" s="14"/>
      <c r="F650" s="5"/>
      <c r="G650" s="5"/>
      <c r="H650" s="5"/>
      <c r="I650" s="5"/>
      <c r="J650" s="5"/>
      <c r="K650" s="5"/>
      <c r="L650" s="5"/>
      <c r="M650" s="231"/>
      <c r="N650" s="221"/>
      <c r="O650" s="19"/>
    </row>
    <row r="651" spans="1:22" s="6" customFormat="1" ht="17.25" customHeight="1" x14ac:dyDescent="0.3">
      <c r="A651" s="230"/>
      <c r="B651" s="24" t="s">
        <v>318</v>
      </c>
      <c r="C651" s="5"/>
      <c r="D651" s="5"/>
      <c r="E651" s="14"/>
      <c r="F651" s="5"/>
      <c r="G651" s="5"/>
      <c r="H651" s="5"/>
      <c r="I651" s="5"/>
      <c r="J651" s="5"/>
      <c r="K651" s="5"/>
      <c r="L651" s="5"/>
      <c r="M651" s="231"/>
      <c r="N651" s="221"/>
      <c r="O651" s="19"/>
    </row>
    <row r="652" spans="1:22" s="6" customFormat="1" ht="17.25" customHeight="1" x14ac:dyDescent="0.3">
      <c r="A652" s="230"/>
      <c r="B652" s="24"/>
      <c r="C652" s="5"/>
      <c r="D652" s="5"/>
      <c r="E652" s="14"/>
      <c r="F652" s="5"/>
      <c r="G652" s="5"/>
      <c r="H652" s="5"/>
      <c r="I652" s="5"/>
      <c r="J652" s="5"/>
      <c r="K652" s="5"/>
      <c r="L652" s="5"/>
      <c r="M652" s="231"/>
      <c r="N652" s="221"/>
      <c r="O652" s="19"/>
    </row>
    <row r="653" spans="1:22" s="6" customFormat="1" ht="17.25" customHeight="1" x14ac:dyDescent="0.3">
      <c r="A653" s="230"/>
      <c r="B653" s="9" t="s">
        <v>67</v>
      </c>
      <c r="C653" s="85">
        <f>20.16+1.05</f>
        <v>21.21</v>
      </c>
      <c r="D653" s="12" t="s">
        <v>57</v>
      </c>
      <c r="E653" s="5"/>
      <c r="F653" s="5"/>
      <c r="G653" s="5"/>
      <c r="H653" s="5"/>
      <c r="I653" s="5"/>
      <c r="J653" s="5"/>
      <c r="K653" s="5"/>
      <c r="L653" s="5"/>
      <c r="M653" s="231"/>
      <c r="N653" s="221"/>
      <c r="O653" s="19"/>
    </row>
    <row r="654" spans="1:22" s="6" customFormat="1" ht="17.25" customHeight="1" x14ac:dyDescent="0.3">
      <c r="A654" s="53"/>
      <c r="B654" s="40"/>
      <c r="C654" s="197"/>
      <c r="D654" s="222"/>
      <c r="E654" s="223"/>
      <c r="F654" s="223"/>
      <c r="G654" s="197"/>
      <c r="H654" s="53"/>
      <c r="I654" s="40"/>
      <c r="J654" s="40"/>
      <c r="K654" s="43"/>
      <c r="L654" s="43"/>
      <c r="M654" s="44"/>
      <c r="N654" s="221"/>
      <c r="O654" s="19"/>
    </row>
    <row r="655" spans="1:22" s="6" customFormat="1" ht="17.25" customHeight="1" x14ac:dyDescent="0.3">
      <c r="A655" s="230" t="s">
        <v>211</v>
      </c>
      <c r="B655" s="5" t="s">
        <v>319</v>
      </c>
      <c r="C655" s="5"/>
      <c r="D655" s="5"/>
      <c r="E655" s="14"/>
      <c r="F655" s="5"/>
      <c r="G655" s="5"/>
      <c r="H655" s="5"/>
      <c r="I655" s="5"/>
      <c r="J655" s="5"/>
      <c r="K655" s="5"/>
      <c r="L655" s="5"/>
      <c r="M655" s="231"/>
      <c r="N655" s="221"/>
      <c r="O655" s="19"/>
    </row>
    <row r="656" spans="1:22" s="6" customFormat="1" ht="17.25" customHeight="1" x14ac:dyDescent="0.3">
      <c r="A656" s="230"/>
      <c r="B656" s="24" t="s">
        <v>318</v>
      </c>
      <c r="C656" s="5"/>
      <c r="D656" s="5"/>
      <c r="E656" s="14"/>
      <c r="F656" s="5"/>
      <c r="G656" s="5"/>
      <c r="H656" s="5"/>
      <c r="I656" s="5"/>
      <c r="J656" s="5"/>
      <c r="K656" s="5"/>
      <c r="L656" s="5"/>
      <c r="M656" s="231"/>
      <c r="N656" s="221"/>
      <c r="O656" s="19"/>
    </row>
    <row r="657" spans="1:15" s="6" customFormat="1" ht="17.25" customHeight="1" x14ac:dyDescent="0.3">
      <c r="A657" s="230"/>
      <c r="B657" s="24"/>
      <c r="C657" s="5"/>
      <c r="D657" s="5"/>
      <c r="E657" s="14"/>
      <c r="F657" s="5"/>
      <c r="G657" s="5"/>
      <c r="H657" s="5"/>
      <c r="I657" s="5"/>
      <c r="J657" s="5"/>
      <c r="K657" s="5"/>
      <c r="L657" s="5"/>
      <c r="M657" s="231"/>
      <c r="N657" s="221"/>
      <c r="O657" s="19"/>
    </row>
    <row r="658" spans="1:15" s="6" customFormat="1" ht="17.25" customHeight="1" x14ac:dyDescent="0.3">
      <c r="A658" s="230"/>
      <c r="B658" s="9" t="s">
        <v>67</v>
      </c>
      <c r="C658" s="85">
        <v>16.48</v>
      </c>
      <c r="D658" s="12" t="s">
        <v>57</v>
      </c>
      <c r="E658" s="5"/>
      <c r="F658" s="5"/>
      <c r="G658" s="5"/>
      <c r="H658" s="5"/>
      <c r="I658" s="5"/>
      <c r="J658" s="5"/>
      <c r="K658" s="5"/>
      <c r="L658" s="5"/>
      <c r="M658" s="231"/>
      <c r="N658" s="221"/>
      <c r="O658" s="19"/>
    </row>
    <row r="659" spans="1:15" s="6" customFormat="1" ht="17.25" customHeight="1" x14ac:dyDescent="0.3">
      <c r="A659" s="20"/>
      <c r="B659" s="31"/>
      <c r="C659" s="29"/>
      <c r="D659" s="24"/>
      <c r="E659" s="30"/>
      <c r="F659" s="30"/>
      <c r="G659" s="30"/>
      <c r="H659" s="30"/>
      <c r="I659" s="30"/>
      <c r="J659" s="30"/>
      <c r="K659" s="30"/>
      <c r="L659" s="30"/>
      <c r="M659" s="30"/>
      <c r="N659" s="221"/>
      <c r="O659" s="19"/>
    </row>
    <row r="660" spans="1:15" s="6" customFormat="1" ht="17.25" customHeight="1" x14ac:dyDescent="0.3">
      <c r="A660" s="230" t="s">
        <v>213</v>
      </c>
      <c r="B660" s="5" t="s">
        <v>320</v>
      </c>
      <c r="C660" s="5"/>
      <c r="D660" s="5"/>
      <c r="E660" s="14"/>
      <c r="F660" s="5"/>
      <c r="G660" s="5"/>
      <c r="H660" s="5"/>
      <c r="I660" s="5"/>
      <c r="J660" s="5"/>
      <c r="K660" s="5"/>
      <c r="L660" s="5"/>
      <c r="M660" s="231"/>
      <c r="N660" s="221"/>
      <c r="O660" s="19"/>
    </row>
    <row r="661" spans="1:15" s="6" customFormat="1" ht="17.25" customHeight="1" x14ac:dyDescent="0.3">
      <c r="A661" s="230"/>
      <c r="B661" s="24" t="s">
        <v>318</v>
      </c>
      <c r="C661" s="5"/>
      <c r="D661" s="5"/>
      <c r="E661" s="14"/>
      <c r="F661" s="5"/>
      <c r="G661" s="5"/>
      <c r="H661" s="5"/>
      <c r="I661" s="5"/>
      <c r="J661" s="5"/>
      <c r="K661" s="5"/>
      <c r="L661" s="5"/>
      <c r="M661" s="231"/>
      <c r="N661" s="221"/>
      <c r="O661" s="19"/>
    </row>
    <row r="662" spans="1:15" s="6" customFormat="1" ht="17.25" customHeight="1" x14ac:dyDescent="0.3">
      <c r="A662" s="230"/>
      <c r="B662" s="24"/>
      <c r="C662" s="5"/>
      <c r="D662" s="5"/>
      <c r="E662" s="14"/>
      <c r="F662" s="5"/>
      <c r="G662" s="5"/>
      <c r="H662" s="5"/>
      <c r="I662" s="5"/>
      <c r="J662" s="5"/>
      <c r="K662" s="5"/>
      <c r="L662" s="5"/>
      <c r="M662" s="231"/>
      <c r="N662" s="221"/>
      <c r="O662" s="19"/>
    </row>
    <row r="663" spans="1:15" s="6" customFormat="1" ht="17.25" customHeight="1" x14ac:dyDescent="0.3">
      <c r="A663" s="230"/>
      <c r="B663" s="9" t="s">
        <v>67</v>
      </c>
      <c r="C663" s="85">
        <v>4</v>
      </c>
      <c r="D663" s="12" t="s">
        <v>321</v>
      </c>
      <c r="E663" s="5"/>
      <c r="F663" s="5"/>
      <c r="G663" s="5"/>
      <c r="H663" s="5"/>
      <c r="I663" s="5"/>
      <c r="J663" s="5"/>
      <c r="K663" s="5"/>
      <c r="L663" s="5"/>
      <c r="M663" s="231"/>
      <c r="N663" s="221"/>
      <c r="O663" s="19"/>
    </row>
    <row r="664" spans="1:15" s="6" customFormat="1" ht="17.25" customHeight="1" x14ac:dyDescent="0.3">
      <c r="A664" s="20"/>
      <c r="B664" s="31"/>
      <c r="C664" s="29"/>
      <c r="D664" s="24"/>
      <c r="E664" s="30"/>
      <c r="F664" s="30"/>
      <c r="G664" s="30"/>
      <c r="H664" s="30"/>
      <c r="I664" s="30"/>
      <c r="J664" s="30"/>
      <c r="K664" s="30"/>
      <c r="L664" s="30"/>
      <c r="M664" s="30"/>
      <c r="N664" s="221"/>
      <c r="O664" s="19"/>
    </row>
    <row r="665" spans="1:15" s="6" customFormat="1" ht="17.25" customHeight="1" x14ac:dyDescent="0.3">
      <c r="A665" s="230" t="s">
        <v>214</v>
      </c>
      <c r="B665" s="5" t="s">
        <v>322</v>
      </c>
      <c r="C665" s="5"/>
      <c r="D665" s="5"/>
      <c r="E665" s="14"/>
      <c r="F665" s="5"/>
      <c r="G665" s="5"/>
      <c r="H665" s="5"/>
      <c r="I665" s="5"/>
      <c r="J665" s="5"/>
      <c r="K665" s="5"/>
      <c r="L665" s="5"/>
      <c r="M665" s="231"/>
      <c r="N665" s="221"/>
      <c r="O665" s="19"/>
    </row>
    <row r="666" spans="1:15" s="6" customFormat="1" ht="17.25" customHeight="1" x14ac:dyDescent="0.3">
      <c r="A666" s="230"/>
      <c r="B666" s="24" t="s">
        <v>318</v>
      </c>
      <c r="C666" s="5"/>
      <c r="D666" s="5"/>
      <c r="E666" s="14"/>
      <c r="F666" s="5"/>
      <c r="G666" s="5"/>
      <c r="H666" s="5"/>
      <c r="I666" s="5"/>
      <c r="J666" s="5"/>
      <c r="K666" s="5"/>
      <c r="L666" s="5"/>
      <c r="M666" s="231"/>
      <c r="N666" s="221"/>
      <c r="O666" s="19"/>
    </row>
    <row r="667" spans="1:15" s="6" customFormat="1" ht="17.25" customHeight="1" x14ac:dyDescent="0.3">
      <c r="A667" s="230"/>
      <c r="B667" s="24"/>
      <c r="C667" s="5"/>
      <c r="D667" s="5"/>
      <c r="E667" s="14"/>
      <c r="F667" s="5"/>
      <c r="G667" s="5"/>
      <c r="H667" s="5"/>
      <c r="I667" s="5"/>
      <c r="J667" s="5"/>
      <c r="K667" s="5"/>
      <c r="L667" s="5"/>
      <c r="M667" s="231"/>
      <c r="N667" s="221"/>
      <c r="O667" s="19"/>
    </row>
    <row r="668" spans="1:15" s="6" customFormat="1" ht="17.25" customHeight="1" x14ac:dyDescent="0.3">
      <c r="A668" s="230"/>
      <c r="B668" s="9" t="s">
        <v>67</v>
      </c>
      <c r="C668" s="85">
        <v>4</v>
      </c>
      <c r="D668" s="12" t="s">
        <v>321</v>
      </c>
      <c r="E668" s="5"/>
      <c r="F668" s="5"/>
      <c r="G668" s="5"/>
      <c r="H668" s="5"/>
      <c r="I668" s="5"/>
      <c r="J668" s="5"/>
      <c r="K668" s="5"/>
      <c r="L668" s="5"/>
      <c r="M668" s="231"/>
      <c r="N668" s="221"/>
      <c r="O668" s="19"/>
    </row>
    <row r="669" spans="1:15" s="6" customFormat="1" ht="17.25" customHeight="1" x14ac:dyDescent="0.3">
      <c r="A669" s="20"/>
      <c r="B669" s="31"/>
      <c r="C669" s="29"/>
      <c r="D669" s="24"/>
      <c r="E669" s="30"/>
      <c r="F669" s="30"/>
      <c r="G669" s="30"/>
      <c r="H669" s="30"/>
      <c r="I669" s="30"/>
      <c r="J669" s="30"/>
      <c r="K669" s="30"/>
      <c r="L669" s="30"/>
      <c r="M669" s="30"/>
      <c r="N669" s="221"/>
      <c r="O669" s="19"/>
    </row>
    <row r="670" spans="1:15" s="6" customFormat="1" ht="17.25" customHeight="1" x14ac:dyDescent="0.3">
      <c r="A670" s="230" t="s">
        <v>215</v>
      </c>
      <c r="B670" s="5" t="s">
        <v>324</v>
      </c>
      <c r="C670" s="5"/>
      <c r="D670" s="5"/>
      <c r="E670" s="14"/>
      <c r="F670" s="5"/>
      <c r="G670" s="5"/>
      <c r="H670" s="5"/>
      <c r="I670" s="5"/>
      <c r="J670" s="5"/>
      <c r="K670" s="5"/>
      <c r="L670" s="5"/>
      <c r="M670" s="231"/>
      <c r="N670" s="221"/>
      <c r="O670" s="19"/>
    </row>
    <row r="671" spans="1:15" s="6" customFormat="1" ht="17.25" customHeight="1" x14ac:dyDescent="0.3">
      <c r="A671" s="230"/>
      <c r="B671" s="24" t="s">
        <v>318</v>
      </c>
      <c r="C671" s="5"/>
      <c r="D671" s="5"/>
      <c r="E671" s="14"/>
      <c r="F671" s="5"/>
      <c r="G671" s="5"/>
      <c r="H671" s="5"/>
      <c r="I671" s="5"/>
      <c r="J671" s="5"/>
      <c r="K671" s="5"/>
      <c r="L671" s="5"/>
      <c r="M671" s="231"/>
      <c r="N671" s="221"/>
      <c r="O671" s="19"/>
    </row>
    <row r="672" spans="1:15" s="6" customFormat="1" ht="17.25" customHeight="1" x14ac:dyDescent="0.3">
      <c r="A672" s="230"/>
      <c r="B672" s="24"/>
      <c r="C672" s="5"/>
      <c r="D672" s="5"/>
      <c r="E672" s="14"/>
      <c r="F672" s="5"/>
      <c r="G672" s="5"/>
      <c r="H672" s="5"/>
      <c r="I672" s="5"/>
      <c r="J672" s="5"/>
      <c r="K672" s="5"/>
      <c r="L672" s="5"/>
      <c r="M672" s="231"/>
      <c r="N672" s="221"/>
      <c r="O672" s="19"/>
    </row>
    <row r="673" spans="1:15" s="6" customFormat="1" ht="17.25" customHeight="1" x14ac:dyDescent="0.3">
      <c r="A673" s="230"/>
      <c r="B673" s="9" t="s">
        <v>67</v>
      </c>
      <c r="C673" s="85">
        <v>4</v>
      </c>
      <c r="D673" s="12" t="s">
        <v>321</v>
      </c>
      <c r="E673" s="5"/>
      <c r="F673" s="5"/>
      <c r="G673" s="5"/>
      <c r="H673" s="5"/>
      <c r="I673" s="5"/>
      <c r="J673" s="5"/>
      <c r="K673" s="5"/>
      <c r="L673" s="5"/>
      <c r="M673" s="231"/>
      <c r="N673" s="221"/>
      <c r="O673" s="19"/>
    </row>
    <row r="674" spans="1:15" s="6" customFormat="1" ht="17.25" customHeight="1" x14ac:dyDescent="0.3">
      <c r="A674" s="20"/>
      <c r="B674" s="31"/>
      <c r="C674" s="29"/>
      <c r="D674" s="24"/>
      <c r="E674" s="30"/>
      <c r="F674" s="30"/>
      <c r="G674" s="30"/>
      <c r="H674" s="30"/>
      <c r="I674" s="30"/>
      <c r="J674" s="30"/>
      <c r="K674" s="30"/>
      <c r="L674" s="30"/>
      <c r="M674" s="30"/>
      <c r="N674" s="221"/>
      <c r="O674" s="19"/>
    </row>
    <row r="675" spans="1:15" s="6" customFormat="1" ht="17.25" customHeight="1" x14ac:dyDescent="0.3">
      <c r="A675" s="230" t="s">
        <v>451</v>
      </c>
      <c r="B675" s="5" t="s">
        <v>325</v>
      </c>
      <c r="C675" s="5"/>
      <c r="D675" s="5"/>
      <c r="E675" s="14"/>
      <c r="F675" s="5"/>
      <c r="G675" s="5"/>
      <c r="H675" s="5"/>
      <c r="I675" s="5"/>
      <c r="J675" s="5"/>
      <c r="K675" s="5"/>
      <c r="L675" s="5"/>
      <c r="M675" s="231"/>
      <c r="N675" s="221"/>
      <c r="O675" s="19"/>
    </row>
    <row r="676" spans="1:15" s="6" customFormat="1" ht="17.25" customHeight="1" x14ac:dyDescent="0.3">
      <c r="A676" s="230"/>
      <c r="B676" s="24" t="s">
        <v>318</v>
      </c>
      <c r="C676" s="5"/>
      <c r="D676" s="5"/>
      <c r="E676" s="14"/>
      <c r="F676" s="5"/>
      <c r="G676" s="5"/>
      <c r="H676" s="5"/>
      <c r="I676" s="5"/>
      <c r="J676" s="5"/>
      <c r="K676" s="5"/>
      <c r="L676" s="5"/>
      <c r="M676" s="231"/>
      <c r="N676" s="221"/>
      <c r="O676" s="19"/>
    </row>
    <row r="677" spans="1:15" s="6" customFormat="1" ht="17.25" customHeight="1" x14ac:dyDescent="0.3">
      <c r="A677" s="230"/>
      <c r="B677" s="24"/>
      <c r="C677" s="5"/>
      <c r="D677" s="5"/>
      <c r="E677" s="14"/>
      <c r="F677" s="5"/>
      <c r="G677" s="5"/>
      <c r="H677" s="5"/>
      <c r="I677" s="5"/>
      <c r="J677" s="5"/>
      <c r="K677" s="5"/>
      <c r="L677" s="5"/>
      <c r="M677" s="231"/>
      <c r="N677" s="221"/>
      <c r="O677" s="19"/>
    </row>
    <row r="678" spans="1:15" s="6" customFormat="1" ht="17.25" customHeight="1" x14ac:dyDescent="0.3">
      <c r="A678" s="230"/>
      <c r="B678" s="9" t="s">
        <v>67</v>
      </c>
      <c r="C678" s="85">
        <v>3</v>
      </c>
      <c r="D678" s="12" t="s">
        <v>321</v>
      </c>
      <c r="E678" s="5"/>
      <c r="F678" s="5"/>
      <c r="G678" s="5"/>
      <c r="H678" s="5"/>
      <c r="I678" s="5"/>
      <c r="J678" s="5"/>
      <c r="K678" s="5"/>
      <c r="L678" s="5"/>
      <c r="M678" s="231"/>
      <c r="N678" s="221"/>
      <c r="O678" s="19"/>
    </row>
    <row r="679" spans="1:15" s="6" customFormat="1" ht="17.25" customHeight="1" x14ac:dyDescent="0.3">
      <c r="A679" s="20"/>
      <c r="B679" s="31"/>
      <c r="C679" s="29"/>
      <c r="D679" s="24"/>
      <c r="E679" s="30"/>
      <c r="F679" s="30"/>
      <c r="G679" s="30"/>
      <c r="H679" s="30"/>
      <c r="I679" s="30"/>
      <c r="J679" s="30"/>
      <c r="K679" s="30"/>
      <c r="L679" s="30"/>
      <c r="M679" s="30"/>
      <c r="N679" s="221"/>
      <c r="O679" s="19"/>
    </row>
    <row r="680" spans="1:15" s="6" customFormat="1" ht="17.25" customHeight="1" x14ac:dyDescent="0.3">
      <c r="A680" s="230" t="s">
        <v>452</v>
      </c>
      <c r="B680" s="5" t="s">
        <v>327</v>
      </c>
      <c r="C680" s="5"/>
      <c r="D680" s="5"/>
      <c r="E680" s="14"/>
      <c r="F680" s="5"/>
      <c r="G680" s="5"/>
      <c r="H680" s="5"/>
      <c r="I680" s="5"/>
      <c r="J680" s="5"/>
      <c r="K680" s="5"/>
      <c r="L680" s="5"/>
      <c r="M680" s="231"/>
      <c r="N680" s="221"/>
      <c r="O680" s="19"/>
    </row>
    <row r="681" spans="1:15" s="6" customFormat="1" ht="17.25" customHeight="1" x14ac:dyDescent="0.3">
      <c r="A681" s="230"/>
      <c r="B681" s="24" t="s">
        <v>318</v>
      </c>
      <c r="C681" s="5"/>
      <c r="D681" s="5"/>
      <c r="E681" s="14"/>
      <c r="F681" s="5"/>
      <c r="G681" s="5"/>
      <c r="H681" s="5"/>
      <c r="I681" s="5"/>
      <c r="J681" s="5"/>
      <c r="K681" s="5"/>
      <c r="L681" s="5"/>
      <c r="M681" s="231"/>
      <c r="N681" s="221"/>
      <c r="O681" s="19"/>
    </row>
    <row r="682" spans="1:15" s="6" customFormat="1" ht="17.25" customHeight="1" x14ac:dyDescent="0.3">
      <c r="A682" s="230"/>
      <c r="B682" s="24"/>
      <c r="C682" s="5"/>
      <c r="D682" s="5"/>
      <c r="E682" s="14"/>
      <c r="F682" s="5"/>
      <c r="G682" s="5"/>
      <c r="H682" s="5"/>
      <c r="I682" s="5"/>
      <c r="J682" s="5"/>
      <c r="K682" s="5"/>
      <c r="L682" s="5"/>
      <c r="M682" s="231"/>
      <c r="N682" s="221"/>
      <c r="O682" s="19"/>
    </row>
    <row r="683" spans="1:15" s="6" customFormat="1" ht="17.25" customHeight="1" x14ac:dyDescent="0.3">
      <c r="A683" s="230"/>
      <c r="B683" s="9" t="s">
        <v>67</v>
      </c>
      <c r="C683" s="85">
        <v>4</v>
      </c>
      <c r="D683" s="12" t="s">
        <v>321</v>
      </c>
      <c r="E683" s="5"/>
      <c r="F683" s="5"/>
      <c r="G683" s="5"/>
      <c r="H683" s="5"/>
      <c r="I683" s="5"/>
      <c r="J683" s="5"/>
      <c r="K683" s="5"/>
      <c r="L683" s="5"/>
      <c r="M683" s="231"/>
      <c r="N683" s="221"/>
      <c r="O683" s="19"/>
    </row>
    <row r="684" spans="1:15" s="6" customFormat="1" ht="17.25" customHeight="1" x14ac:dyDescent="0.3">
      <c r="A684" s="20"/>
      <c r="B684" s="31"/>
      <c r="C684" s="29"/>
      <c r="D684" s="24"/>
      <c r="E684" s="30"/>
      <c r="F684" s="30"/>
      <c r="G684" s="30"/>
      <c r="H684" s="30"/>
      <c r="I684" s="30"/>
      <c r="J684" s="30"/>
      <c r="K684" s="30"/>
      <c r="L684" s="30"/>
      <c r="M684" s="30"/>
      <c r="N684" s="221"/>
      <c r="O684" s="19"/>
    </row>
    <row r="685" spans="1:15" s="6" customFormat="1" ht="17.25" customHeight="1" x14ac:dyDescent="0.3">
      <c r="A685" s="20" t="s">
        <v>217</v>
      </c>
      <c r="B685" s="5" t="s">
        <v>328</v>
      </c>
      <c r="C685" s="29"/>
      <c r="D685" s="24"/>
      <c r="E685" s="30"/>
      <c r="F685" s="30"/>
      <c r="G685" s="30"/>
      <c r="H685" s="30"/>
      <c r="I685" s="30"/>
      <c r="J685" s="30"/>
      <c r="K685" s="30"/>
      <c r="L685" s="30"/>
      <c r="M685" s="30"/>
      <c r="N685" s="221"/>
      <c r="O685" s="19"/>
    </row>
    <row r="686" spans="1:15" s="6" customFormat="1" ht="17.25" customHeight="1" x14ac:dyDescent="0.3">
      <c r="A686" s="20"/>
      <c r="B686" s="24" t="s">
        <v>318</v>
      </c>
      <c r="C686" s="29"/>
      <c r="D686" s="24"/>
      <c r="E686" s="30"/>
      <c r="F686" s="30"/>
      <c r="G686" s="30"/>
      <c r="H686" s="30"/>
      <c r="I686" s="30"/>
      <c r="J686" s="30"/>
      <c r="K686" s="30"/>
      <c r="L686" s="30"/>
      <c r="M686" s="30"/>
      <c r="N686" s="221"/>
      <c r="O686" s="19"/>
    </row>
    <row r="687" spans="1:15" s="6" customFormat="1" ht="17.25" customHeight="1" x14ac:dyDescent="0.3">
      <c r="A687" s="20"/>
      <c r="B687" s="31"/>
      <c r="C687" s="29"/>
      <c r="D687" s="24"/>
      <c r="E687" s="30"/>
      <c r="F687" s="30"/>
      <c r="G687" s="30"/>
      <c r="H687" s="30"/>
      <c r="I687" s="30"/>
      <c r="J687" s="30"/>
      <c r="K687" s="30"/>
      <c r="L687" s="30"/>
      <c r="M687" s="30"/>
      <c r="N687" s="221"/>
      <c r="O687" s="19"/>
    </row>
    <row r="688" spans="1:15" s="6" customFormat="1" ht="17.25" customHeight="1" x14ac:dyDescent="0.3">
      <c r="A688" s="20"/>
      <c r="B688" s="9" t="s">
        <v>67</v>
      </c>
      <c r="C688" s="85">
        <v>13</v>
      </c>
      <c r="D688" s="12" t="s">
        <v>321</v>
      </c>
      <c r="E688" s="30"/>
      <c r="F688" s="30"/>
      <c r="G688" s="30"/>
      <c r="H688" s="30"/>
      <c r="I688" s="30"/>
      <c r="J688" s="30"/>
      <c r="K688" s="30"/>
      <c r="L688" s="30"/>
      <c r="M688" s="30"/>
      <c r="N688" s="221"/>
      <c r="O688" s="19"/>
    </row>
    <row r="689" spans="1:15" s="6" customFormat="1" ht="17.25" customHeight="1" x14ac:dyDescent="0.3">
      <c r="A689" s="20"/>
      <c r="B689" s="31"/>
      <c r="C689" s="29"/>
      <c r="D689" s="24"/>
      <c r="E689" s="30"/>
      <c r="F689" s="30"/>
      <c r="G689" s="30"/>
      <c r="H689" s="30"/>
      <c r="I689" s="30"/>
      <c r="J689" s="30"/>
      <c r="K689" s="30"/>
      <c r="L689" s="30"/>
      <c r="M689" s="30"/>
      <c r="N689" s="221"/>
      <c r="O689" s="19"/>
    </row>
    <row r="690" spans="1:15" s="6" customFormat="1" ht="17.25" customHeight="1" x14ac:dyDescent="0.3">
      <c r="A690" s="20" t="s">
        <v>453</v>
      </c>
      <c r="B690" s="5" t="s">
        <v>329</v>
      </c>
      <c r="C690" s="29"/>
      <c r="D690" s="24"/>
      <c r="E690" s="30"/>
      <c r="F690" s="30"/>
      <c r="G690" s="30"/>
      <c r="H690" s="30"/>
      <c r="I690" s="30"/>
      <c r="J690" s="30"/>
      <c r="K690" s="30"/>
      <c r="L690" s="30"/>
      <c r="M690" s="30"/>
      <c r="N690" s="221"/>
      <c r="O690" s="19"/>
    </row>
    <row r="691" spans="1:15" s="6" customFormat="1" ht="17.25" customHeight="1" x14ac:dyDescent="0.3">
      <c r="A691" s="20"/>
      <c r="B691" s="24" t="s">
        <v>318</v>
      </c>
      <c r="C691" s="29"/>
      <c r="D691" s="24"/>
      <c r="E691" s="30"/>
      <c r="F691" s="30"/>
      <c r="G691" s="30"/>
      <c r="H691" s="30"/>
      <c r="I691" s="30"/>
      <c r="J691" s="30"/>
      <c r="K691" s="30"/>
      <c r="L691" s="30"/>
      <c r="M691" s="30"/>
      <c r="N691" s="221"/>
      <c r="O691" s="19"/>
    </row>
    <row r="692" spans="1:15" s="6" customFormat="1" ht="17.25" customHeight="1" x14ac:dyDescent="0.3">
      <c r="A692" s="20"/>
      <c r="B692" s="31"/>
      <c r="C692" s="29"/>
      <c r="D692" s="24"/>
      <c r="E692" s="30"/>
      <c r="F692" s="30"/>
      <c r="G692" s="30"/>
      <c r="H692" s="30"/>
      <c r="I692" s="30"/>
      <c r="J692" s="30"/>
      <c r="K692" s="30"/>
      <c r="L692" s="30"/>
      <c r="M692" s="30"/>
      <c r="N692" s="221"/>
      <c r="O692" s="19"/>
    </row>
    <row r="693" spans="1:15" s="6" customFormat="1" ht="17.25" customHeight="1" x14ac:dyDescent="0.3">
      <c r="A693" s="20"/>
      <c r="B693" s="9" t="s">
        <v>67</v>
      </c>
      <c r="C693" s="85">
        <v>7</v>
      </c>
      <c r="D693" s="12" t="s">
        <v>321</v>
      </c>
      <c r="E693" s="30"/>
      <c r="F693" s="30"/>
      <c r="G693" s="30"/>
      <c r="H693" s="30"/>
      <c r="I693" s="30"/>
      <c r="J693" s="30"/>
      <c r="K693" s="30"/>
      <c r="L693" s="30"/>
      <c r="M693" s="30"/>
      <c r="N693" s="221"/>
      <c r="O693" s="19"/>
    </row>
    <row r="694" spans="1:15" s="6" customFormat="1" ht="17.25" customHeight="1" x14ac:dyDescent="0.3">
      <c r="A694" s="20"/>
      <c r="B694" s="31"/>
      <c r="C694" s="29"/>
      <c r="D694" s="24"/>
      <c r="E694" s="30"/>
      <c r="F694" s="30"/>
      <c r="G694" s="30"/>
      <c r="H694" s="30"/>
      <c r="I694" s="30"/>
      <c r="J694" s="30"/>
      <c r="K694" s="30"/>
      <c r="L694" s="30"/>
      <c r="M694" s="30"/>
      <c r="N694" s="221"/>
      <c r="O694" s="19"/>
    </row>
    <row r="695" spans="1:15" s="6" customFormat="1" ht="23.25" customHeight="1" x14ac:dyDescent="0.3">
      <c r="A695" s="20" t="s">
        <v>219</v>
      </c>
      <c r="B695" s="648" t="s">
        <v>330</v>
      </c>
      <c r="C695" s="648"/>
      <c r="D695" s="648"/>
      <c r="E695" s="648"/>
      <c r="F695" s="648"/>
      <c r="G695" s="648"/>
      <c r="H695" s="648"/>
      <c r="I695" s="648"/>
      <c r="J695" s="648"/>
      <c r="K695" s="648"/>
      <c r="L695" s="648"/>
      <c r="M695" s="648"/>
      <c r="N695" s="221"/>
      <c r="O695" s="19"/>
    </row>
    <row r="696" spans="1:15" s="6" customFormat="1" ht="17.25" customHeight="1" x14ac:dyDescent="0.3">
      <c r="A696" s="20"/>
      <c r="B696" s="24" t="s">
        <v>318</v>
      </c>
      <c r="C696" s="29"/>
      <c r="D696" s="24"/>
      <c r="E696" s="30"/>
      <c r="F696" s="30"/>
      <c r="G696" s="30" t="s">
        <v>332</v>
      </c>
      <c r="H696" s="30"/>
      <c r="I696" s="30"/>
      <c r="J696" s="30"/>
      <c r="K696" s="30"/>
      <c r="L696" s="30"/>
      <c r="M696" s="30"/>
      <c r="N696" s="221"/>
      <c r="O696" s="19"/>
    </row>
    <row r="697" spans="1:15" s="6" customFormat="1" ht="17.25" customHeight="1" x14ac:dyDescent="0.3">
      <c r="A697" s="20"/>
      <c r="B697" s="31"/>
      <c r="C697" s="29"/>
      <c r="D697" s="24"/>
      <c r="E697" s="30"/>
      <c r="F697" s="30"/>
      <c r="G697" s="30"/>
      <c r="H697" s="30"/>
      <c r="I697" s="30"/>
      <c r="J697" s="30"/>
      <c r="K697" s="30"/>
      <c r="L697" s="30"/>
      <c r="M697" s="30"/>
      <c r="N697" s="221"/>
      <c r="O697" s="19"/>
    </row>
    <row r="698" spans="1:15" s="6" customFormat="1" ht="17.25" customHeight="1" x14ac:dyDescent="0.3">
      <c r="A698" s="20"/>
      <c r="B698" s="9" t="s">
        <v>67</v>
      </c>
      <c r="C698" s="85">
        <v>12</v>
      </c>
      <c r="D698" s="12" t="s">
        <v>321</v>
      </c>
      <c r="E698" s="30"/>
      <c r="F698" s="30"/>
      <c r="G698" s="30"/>
      <c r="H698" s="30"/>
      <c r="I698" s="30"/>
      <c r="J698" s="30"/>
      <c r="K698" s="30"/>
      <c r="L698" s="30"/>
      <c r="M698" s="30"/>
      <c r="N698" s="221"/>
      <c r="O698" s="19"/>
    </row>
    <row r="699" spans="1:15" s="6" customFormat="1" ht="17.25" customHeight="1" x14ac:dyDescent="0.3">
      <c r="A699" s="20"/>
      <c r="B699" s="31"/>
      <c r="C699" s="29"/>
      <c r="D699" s="24"/>
      <c r="E699" s="30"/>
      <c r="F699" s="30"/>
      <c r="G699" s="30"/>
      <c r="H699" s="30"/>
      <c r="I699" s="30"/>
      <c r="J699" s="30"/>
      <c r="K699" s="30"/>
      <c r="L699" s="30"/>
      <c r="M699" s="30"/>
      <c r="N699" s="221"/>
      <c r="O699" s="19"/>
    </row>
    <row r="700" spans="1:15" s="6" customFormat="1" ht="27.75" customHeight="1" x14ac:dyDescent="0.3">
      <c r="A700" s="20" t="s">
        <v>454</v>
      </c>
      <c r="B700" s="648" t="s">
        <v>331</v>
      </c>
      <c r="C700" s="648"/>
      <c r="D700" s="648"/>
      <c r="E700" s="648"/>
      <c r="F700" s="648"/>
      <c r="G700" s="648"/>
      <c r="H700" s="648"/>
      <c r="I700" s="648"/>
      <c r="J700" s="648"/>
      <c r="K700" s="648"/>
      <c r="L700" s="648"/>
      <c r="M700" s="648"/>
      <c r="N700" s="221"/>
      <c r="O700" s="19"/>
    </row>
    <row r="701" spans="1:15" s="6" customFormat="1" ht="17.25" customHeight="1" x14ac:dyDescent="0.3">
      <c r="A701" s="20"/>
      <c r="B701" s="24" t="s">
        <v>318</v>
      </c>
      <c r="C701" s="29"/>
      <c r="D701" s="24"/>
      <c r="E701" s="30"/>
      <c r="F701" s="30"/>
      <c r="G701" s="30"/>
      <c r="H701" s="30"/>
      <c r="I701" s="30"/>
      <c r="J701" s="30"/>
      <c r="K701" s="30"/>
      <c r="L701" s="30"/>
      <c r="M701" s="30"/>
      <c r="N701" s="221"/>
      <c r="O701" s="19"/>
    </row>
    <row r="702" spans="1:15" s="6" customFormat="1" ht="17.25" customHeight="1" x14ac:dyDescent="0.3">
      <c r="A702" s="20"/>
      <c r="B702" s="31"/>
      <c r="C702" s="29"/>
      <c r="D702" s="24"/>
      <c r="E702" s="30"/>
      <c r="F702" s="30"/>
      <c r="G702" s="30"/>
      <c r="H702" s="30"/>
      <c r="I702" s="30"/>
      <c r="J702" s="30"/>
      <c r="K702" s="30"/>
      <c r="L702" s="30"/>
      <c r="M702" s="30"/>
      <c r="N702" s="221"/>
      <c r="O702" s="19"/>
    </row>
    <row r="703" spans="1:15" s="6" customFormat="1" ht="17.25" customHeight="1" x14ac:dyDescent="0.3">
      <c r="A703" s="20"/>
      <c r="B703" s="9" t="s">
        <v>67</v>
      </c>
      <c r="C703" s="85">
        <v>6</v>
      </c>
      <c r="D703" s="12" t="s">
        <v>321</v>
      </c>
      <c r="E703" s="30"/>
      <c r="F703" s="30"/>
      <c r="G703" s="30"/>
      <c r="H703" s="30"/>
      <c r="I703" s="30"/>
      <c r="J703" s="30"/>
      <c r="K703" s="30"/>
      <c r="L703" s="30"/>
      <c r="M703" s="30"/>
      <c r="N703" s="221"/>
      <c r="O703" s="19"/>
    </row>
    <row r="704" spans="1:15" s="6" customFormat="1" ht="17.25" customHeight="1" x14ac:dyDescent="0.3">
      <c r="A704" s="20"/>
      <c r="B704" s="31"/>
      <c r="C704" s="29"/>
      <c r="D704" s="24"/>
      <c r="E704" s="30"/>
      <c r="F704" s="30"/>
      <c r="G704" s="30"/>
      <c r="H704" s="30"/>
      <c r="I704" s="30"/>
      <c r="J704" s="30"/>
      <c r="K704" s="30"/>
      <c r="L704" s="30"/>
      <c r="M704" s="30"/>
      <c r="N704" s="221"/>
      <c r="O704" s="19"/>
    </row>
    <row r="705" spans="1:15" s="6" customFormat="1" ht="17.25" customHeight="1" x14ac:dyDescent="0.3">
      <c r="A705" s="20" t="s">
        <v>222</v>
      </c>
      <c r="B705" s="659" t="str">
        <f>'PLANILHA ORÇAM.'!D109</f>
        <v>CAIXA D´ÁGUA EM POLIETILENO, 1000 LITROS - FORNECIMENTO E INSTALAÇÃO. AF_06/2021</v>
      </c>
      <c r="C705" s="659"/>
      <c r="D705" s="659"/>
      <c r="E705" s="659"/>
      <c r="F705" s="659"/>
      <c r="G705" s="659"/>
      <c r="H705" s="659"/>
      <c r="I705" s="659"/>
      <c r="J705" s="659"/>
      <c r="K705" s="659"/>
      <c r="L705" s="659"/>
      <c r="M705" s="659"/>
      <c r="N705" s="221"/>
      <c r="O705" s="19"/>
    </row>
    <row r="706" spans="1:15" s="6" customFormat="1" ht="17.25" customHeight="1" x14ac:dyDescent="0.3">
      <c r="A706" s="20"/>
      <c r="B706" s="31"/>
      <c r="C706" s="29"/>
      <c r="D706" s="24"/>
      <c r="E706" s="30"/>
      <c r="F706" s="30"/>
      <c r="G706" s="30"/>
      <c r="H706" s="30"/>
      <c r="I706" s="30"/>
      <c r="J706" s="30"/>
      <c r="K706" s="30"/>
      <c r="L706" s="30"/>
      <c r="M706" s="30"/>
      <c r="N706" s="221"/>
      <c r="O706" s="19"/>
    </row>
    <row r="707" spans="1:15" s="6" customFormat="1" ht="17.25" customHeight="1" x14ac:dyDescent="0.3">
      <c r="A707" s="20"/>
      <c r="B707" s="9" t="s">
        <v>67</v>
      </c>
      <c r="C707" s="85">
        <v>1</v>
      </c>
      <c r="D707" s="12" t="s">
        <v>64</v>
      </c>
      <c r="E707" s="30"/>
      <c r="F707" s="30"/>
      <c r="G707" s="30"/>
      <c r="H707" s="30"/>
      <c r="I707" s="30"/>
      <c r="J707" s="30"/>
      <c r="K707" s="30"/>
      <c r="L707" s="30"/>
      <c r="M707" s="30"/>
      <c r="N707" s="221"/>
      <c r="O707" s="19"/>
    </row>
    <row r="708" spans="1:15" s="6" customFormat="1" ht="17.25" customHeight="1" x14ac:dyDescent="0.3">
      <c r="A708" s="20"/>
      <c r="B708" s="31"/>
      <c r="C708" s="29"/>
      <c r="D708" s="24"/>
      <c r="E708" s="30"/>
      <c r="F708" s="30"/>
      <c r="G708" s="30"/>
      <c r="H708" s="30"/>
      <c r="I708" s="30"/>
      <c r="J708" s="30"/>
      <c r="K708" s="30"/>
      <c r="L708" s="30"/>
      <c r="M708" s="30"/>
      <c r="N708" s="221"/>
      <c r="O708" s="19"/>
    </row>
    <row r="709" spans="1:15" s="6" customFormat="1" ht="28.5" customHeight="1" x14ac:dyDescent="0.3">
      <c r="A709" s="20" t="s">
        <v>224</v>
      </c>
      <c r="B709" s="648" t="str">
        <f>'PLANILHA ORÇAM.'!D111</f>
        <v xml:space="preserve">Tubo pvc, serie normal, esgoto predial, dn 40 mm, fornecido e instalado em ramal de descarga ou ramal de esgoto sanitário. af_12/2014                                                                   </v>
      </c>
      <c r="C709" s="648"/>
      <c r="D709" s="648"/>
      <c r="E709" s="648"/>
      <c r="F709" s="648"/>
      <c r="G709" s="648"/>
      <c r="H709" s="648"/>
      <c r="I709" s="648"/>
      <c r="J709" s="648"/>
      <c r="K709" s="648"/>
      <c r="L709" s="648"/>
      <c r="M709" s="648"/>
      <c r="N709" s="221"/>
      <c r="O709" s="19"/>
    </row>
    <row r="710" spans="1:15" s="6" customFormat="1" ht="17.25" customHeight="1" x14ac:dyDescent="0.3">
      <c r="A710" s="20"/>
      <c r="B710" s="24" t="s">
        <v>318</v>
      </c>
      <c r="C710" s="29"/>
      <c r="D710" s="24"/>
      <c r="E710" s="30"/>
      <c r="F710" s="30"/>
      <c r="G710" s="30" t="s">
        <v>332</v>
      </c>
      <c r="H710" s="30"/>
      <c r="I710" s="30"/>
      <c r="J710" s="30"/>
      <c r="K710" s="30"/>
      <c r="L710" s="30"/>
      <c r="M710" s="30"/>
      <c r="N710" s="221"/>
      <c r="O710" s="19"/>
    </row>
    <row r="711" spans="1:15" s="6" customFormat="1" ht="17.25" customHeight="1" x14ac:dyDescent="0.3">
      <c r="A711" s="20"/>
      <c r="B711" s="31"/>
      <c r="C711" s="29"/>
      <c r="D711" s="24"/>
      <c r="E711" s="30"/>
      <c r="F711" s="30"/>
      <c r="G711" s="30"/>
      <c r="H711" s="30"/>
      <c r="I711" s="30"/>
      <c r="J711" s="30"/>
      <c r="K711" s="30"/>
      <c r="L711" s="30"/>
      <c r="M711" s="30"/>
      <c r="N711" s="221"/>
      <c r="O711" s="19"/>
    </row>
    <row r="712" spans="1:15" s="6" customFormat="1" ht="17.25" customHeight="1" x14ac:dyDescent="0.3">
      <c r="A712" s="20"/>
      <c r="B712" s="9" t="s">
        <v>67</v>
      </c>
      <c r="C712" s="85">
        <f>14.68</f>
        <v>14.68</v>
      </c>
      <c r="D712" s="12" t="s">
        <v>57</v>
      </c>
      <c r="E712" s="30"/>
      <c r="F712" s="30"/>
      <c r="G712" s="30"/>
      <c r="H712" s="30"/>
      <c r="I712" s="30"/>
      <c r="J712" s="30"/>
      <c r="K712" s="30"/>
      <c r="L712" s="30"/>
      <c r="M712" s="30"/>
      <c r="N712" s="221"/>
      <c r="O712" s="19"/>
    </row>
    <row r="713" spans="1:15" s="6" customFormat="1" ht="17.25" customHeight="1" x14ac:dyDescent="0.3">
      <c r="A713" s="20"/>
      <c r="B713" s="31"/>
      <c r="C713" s="29"/>
      <c r="D713" s="24"/>
      <c r="E713" s="30"/>
      <c r="F713" s="30"/>
      <c r="G713" s="30"/>
      <c r="H713" s="30"/>
      <c r="I713" s="30"/>
      <c r="J713" s="30"/>
      <c r="K713" s="30"/>
      <c r="L713" s="30"/>
      <c r="M713" s="30"/>
      <c r="N713" s="221"/>
      <c r="O713" s="19"/>
    </row>
    <row r="714" spans="1:15" s="6" customFormat="1" ht="24.75" customHeight="1" x14ac:dyDescent="0.3">
      <c r="A714" s="20" t="s">
        <v>226</v>
      </c>
      <c r="B714" s="648" t="str">
        <f>'PLANILHA ORÇAM.'!D112</f>
        <v xml:space="preserve">Tubo pvc, serie normal, esgoto predial, dn 50 mm, fornecido e instalado em ramal de descarga ou ramal de esgoto sanitário. af_12/2014                                                                   </v>
      </c>
      <c r="C714" s="648"/>
      <c r="D714" s="648"/>
      <c r="E714" s="648"/>
      <c r="F714" s="648"/>
      <c r="G714" s="648"/>
      <c r="H714" s="648"/>
      <c r="I714" s="648"/>
      <c r="J714" s="648"/>
      <c r="K714" s="648"/>
      <c r="L714" s="648"/>
      <c r="M714" s="648"/>
      <c r="N714" s="221"/>
      <c r="O714" s="19"/>
    </row>
    <row r="715" spans="1:15" s="6" customFormat="1" ht="17.25" customHeight="1" x14ac:dyDescent="0.3">
      <c r="A715" s="20"/>
      <c r="B715" s="24" t="s">
        <v>318</v>
      </c>
      <c r="C715" s="29"/>
      <c r="D715" s="24"/>
      <c r="E715" s="30"/>
      <c r="F715" s="30"/>
      <c r="G715" s="30" t="s">
        <v>332</v>
      </c>
      <c r="H715" s="30"/>
      <c r="I715" s="30"/>
      <c r="J715" s="30"/>
      <c r="K715" s="30"/>
      <c r="L715" s="30"/>
      <c r="M715" s="30"/>
      <c r="N715" s="221"/>
      <c r="O715" s="19"/>
    </row>
    <row r="716" spans="1:15" s="6" customFormat="1" ht="17.25" customHeight="1" x14ac:dyDescent="0.3">
      <c r="A716" s="20"/>
      <c r="B716" s="31"/>
      <c r="C716" s="29"/>
      <c r="D716" s="24"/>
      <c r="E716" s="30"/>
      <c r="F716" s="30"/>
      <c r="G716" s="30"/>
      <c r="H716" s="30"/>
      <c r="I716" s="30"/>
      <c r="J716" s="30"/>
      <c r="K716" s="30"/>
      <c r="L716" s="30"/>
      <c r="M716" s="30"/>
      <c r="N716" s="221"/>
      <c r="O716" s="19"/>
    </row>
    <row r="717" spans="1:15" s="6" customFormat="1" ht="17.25" customHeight="1" x14ac:dyDescent="0.3">
      <c r="A717" s="20"/>
      <c r="B717" s="9" t="s">
        <v>67</v>
      </c>
      <c r="C717" s="85">
        <f>8.63+13.28</f>
        <v>21.91</v>
      </c>
      <c r="D717" s="12" t="s">
        <v>57</v>
      </c>
      <c r="E717" s="30"/>
      <c r="F717" s="30"/>
      <c r="G717" s="30"/>
      <c r="H717" s="30"/>
      <c r="I717" s="30"/>
      <c r="J717" s="30"/>
      <c r="K717" s="30"/>
      <c r="L717" s="30"/>
      <c r="M717" s="30"/>
      <c r="N717" s="221"/>
      <c r="O717" s="19"/>
    </row>
    <row r="718" spans="1:15" s="6" customFormat="1" ht="17.25" customHeight="1" x14ac:dyDescent="0.3">
      <c r="A718" s="20"/>
      <c r="B718" s="31"/>
      <c r="C718" s="29"/>
      <c r="D718" s="24"/>
      <c r="E718" s="30"/>
      <c r="F718" s="30"/>
      <c r="G718" s="30"/>
      <c r="H718" s="30"/>
      <c r="I718" s="30"/>
      <c r="J718" s="30"/>
      <c r="K718" s="30"/>
      <c r="L718" s="30"/>
      <c r="M718" s="30"/>
      <c r="N718" s="221"/>
      <c r="O718" s="19"/>
    </row>
    <row r="719" spans="1:15" s="6" customFormat="1" ht="26.25" customHeight="1" x14ac:dyDescent="0.3">
      <c r="A719" s="20" t="s">
        <v>228</v>
      </c>
      <c r="B719" s="648" t="str">
        <f>'PLANILHA ORÇAM.'!D113</f>
        <v xml:space="preserve">Tubo pvc, serie normal, esgoto predial, dn 100 mm, fornecido e instalado em ramal de descarga ou ramal de esgoto sanitário. af_12/2014                                                                  </v>
      </c>
      <c r="C719" s="648"/>
      <c r="D719" s="648"/>
      <c r="E719" s="648"/>
      <c r="F719" s="648"/>
      <c r="G719" s="648"/>
      <c r="H719" s="648"/>
      <c r="I719" s="648"/>
      <c r="J719" s="648"/>
      <c r="K719" s="648"/>
      <c r="L719" s="648"/>
      <c r="M719" s="648"/>
      <c r="N719" s="221"/>
      <c r="O719" s="19"/>
    </row>
    <row r="720" spans="1:15" s="6" customFormat="1" ht="17.25" customHeight="1" x14ac:dyDescent="0.3">
      <c r="A720" s="20"/>
      <c r="B720" s="24" t="s">
        <v>318</v>
      </c>
      <c r="C720" s="29"/>
      <c r="D720" s="24"/>
      <c r="E720" s="30"/>
      <c r="F720" s="30"/>
      <c r="G720" s="30" t="s">
        <v>332</v>
      </c>
      <c r="H720" s="30"/>
      <c r="I720" s="30"/>
      <c r="J720" s="30"/>
      <c r="K720" s="30"/>
      <c r="L720" s="30"/>
      <c r="M720" s="30"/>
      <c r="N720" s="221"/>
      <c r="O720" s="19"/>
    </row>
    <row r="721" spans="1:15" s="6" customFormat="1" ht="17.25" customHeight="1" x14ac:dyDescent="0.3">
      <c r="A721" s="20"/>
      <c r="B721" s="31"/>
      <c r="C721" s="29"/>
      <c r="D721" s="24"/>
      <c r="E721" s="30"/>
      <c r="F721" s="30"/>
      <c r="G721" s="30"/>
      <c r="H721" s="30"/>
      <c r="I721" s="30"/>
      <c r="J721" s="30"/>
      <c r="K721" s="30"/>
      <c r="L721" s="30"/>
      <c r="M721" s="30"/>
      <c r="N721" s="221"/>
      <c r="O721" s="19"/>
    </row>
    <row r="722" spans="1:15" s="6" customFormat="1" ht="17.25" customHeight="1" x14ac:dyDescent="0.3">
      <c r="A722" s="20"/>
      <c r="B722" s="9" t="s">
        <v>67</v>
      </c>
      <c r="C722" s="85">
        <f>15.9+35.93</f>
        <v>51.83</v>
      </c>
      <c r="D722" s="12" t="s">
        <v>57</v>
      </c>
      <c r="E722" s="30"/>
      <c r="F722" s="30"/>
      <c r="G722" s="30"/>
      <c r="H722" s="30"/>
      <c r="I722" s="30"/>
      <c r="J722" s="30"/>
      <c r="K722" s="30"/>
      <c r="L722" s="30"/>
      <c r="M722" s="30"/>
      <c r="N722" s="221"/>
      <c r="O722" s="19"/>
    </row>
    <row r="723" spans="1:15" s="6" customFormat="1" ht="17.25" customHeight="1" x14ac:dyDescent="0.3">
      <c r="A723" s="20"/>
      <c r="B723" s="31"/>
      <c r="C723" s="29"/>
      <c r="D723" s="24"/>
      <c r="E723" s="30"/>
      <c r="F723" s="30"/>
      <c r="G723" s="30"/>
      <c r="H723" s="30"/>
      <c r="I723" s="30"/>
      <c r="J723" s="30"/>
      <c r="K723" s="30"/>
      <c r="L723" s="30"/>
      <c r="M723" s="30"/>
      <c r="N723" s="221"/>
      <c r="O723" s="19"/>
    </row>
    <row r="724" spans="1:15" s="6" customFormat="1" ht="21.75" customHeight="1" x14ac:dyDescent="0.3">
      <c r="A724" s="20" t="s">
        <v>231</v>
      </c>
      <c r="B724" s="648" t="str">
        <f>'PLANILHA ORÇAM.'!D114</f>
        <v>Tubo pvc, serie normal, esgoto predial, dn 75 mm, fornecido e instalado em ramal de descarga ou ramal de esgoto sanitário. af_12/2014</v>
      </c>
      <c r="C724" s="648"/>
      <c r="D724" s="648"/>
      <c r="E724" s="648"/>
      <c r="F724" s="648"/>
      <c r="G724" s="648"/>
      <c r="H724" s="648"/>
      <c r="I724" s="648"/>
      <c r="J724" s="648"/>
      <c r="K724" s="648"/>
      <c r="L724" s="648"/>
      <c r="M724" s="648"/>
      <c r="N724" s="221"/>
      <c r="O724" s="19"/>
    </row>
    <row r="725" spans="1:15" s="6" customFormat="1" ht="17.25" customHeight="1" x14ac:dyDescent="0.3">
      <c r="A725" s="20"/>
      <c r="B725" s="24" t="s">
        <v>318</v>
      </c>
      <c r="C725" s="29"/>
      <c r="D725" s="24"/>
      <c r="E725" s="30"/>
      <c r="F725" s="30"/>
      <c r="G725" s="30" t="s">
        <v>332</v>
      </c>
      <c r="H725" s="30"/>
      <c r="I725" s="30"/>
      <c r="J725" s="30"/>
      <c r="K725" s="30"/>
      <c r="L725" s="30"/>
      <c r="M725" s="30"/>
      <c r="N725" s="221"/>
      <c r="O725" s="19"/>
    </row>
    <row r="726" spans="1:15" s="6" customFormat="1" ht="17.25" customHeight="1" x14ac:dyDescent="0.3">
      <c r="A726" s="20"/>
      <c r="B726" s="31"/>
      <c r="C726" s="29"/>
      <c r="D726" s="24"/>
      <c r="E726" s="30"/>
      <c r="F726" s="30"/>
      <c r="G726" s="30"/>
      <c r="H726" s="30"/>
      <c r="I726" s="30"/>
      <c r="J726" s="30"/>
      <c r="K726" s="30"/>
      <c r="L726" s="30"/>
      <c r="M726" s="30"/>
      <c r="N726" s="221"/>
      <c r="O726" s="19"/>
    </row>
    <row r="727" spans="1:15" s="6" customFormat="1" ht="17.25" customHeight="1" x14ac:dyDescent="0.3">
      <c r="A727" s="20"/>
      <c r="B727" s="9" t="s">
        <v>67</v>
      </c>
      <c r="C727" s="85">
        <f>1.4+31.95</f>
        <v>33.35</v>
      </c>
      <c r="D727" s="12" t="s">
        <v>57</v>
      </c>
      <c r="E727" s="30"/>
      <c r="F727" s="30"/>
      <c r="G727" s="30"/>
      <c r="H727" s="30"/>
      <c r="I727" s="30"/>
      <c r="J727" s="30"/>
      <c r="K727" s="30"/>
      <c r="L727" s="30"/>
      <c r="M727" s="30"/>
      <c r="N727" s="221"/>
      <c r="O727" s="19"/>
    </row>
    <row r="728" spans="1:15" s="6" customFormat="1" ht="17.25" customHeight="1" x14ac:dyDescent="0.3">
      <c r="A728" s="20"/>
      <c r="B728" s="31"/>
      <c r="C728" s="29"/>
      <c r="D728" s="24"/>
      <c r="E728" s="30"/>
      <c r="F728" s="30"/>
      <c r="G728" s="30"/>
      <c r="H728" s="30"/>
      <c r="I728" s="30"/>
      <c r="J728" s="30"/>
      <c r="K728" s="30"/>
      <c r="L728" s="30"/>
      <c r="M728" s="30"/>
      <c r="N728" s="221"/>
      <c r="O728" s="19"/>
    </row>
    <row r="729" spans="1:15" s="6" customFormat="1" ht="17.25" customHeight="1" x14ac:dyDescent="0.3">
      <c r="A729" s="20"/>
      <c r="B729" s="31"/>
      <c r="C729" s="29"/>
      <c r="D729" s="24"/>
      <c r="E729" s="30"/>
      <c r="F729" s="30"/>
      <c r="G729" s="30"/>
      <c r="H729" s="30"/>
      <c r="I729" s="30"/>
      <c r="J729" s="30"/>
      <c r="K729" s="30"/>
      <c r="L729" s="30"/>
      <c r="M729" s="30"/>
      <c r="N729" s="221"/>
      <c r="O729" s="19"/>
    </row>
    <row r="730" spans="1:15" s="6" customFormat="1" ht="25.5" customHeight="1" x14ac:dyDescent="0.3">
      <c r="A730" s="20" t="s">
        <v>232</v>
      </c>
      <c r="B730" s="648" t="str">
        <f>'PLANILHA ORÇAM.'!D115</f>
        <v xml:space="preserve">Te, pvc, serie normal, esgoto predial, dn 50 x 50 mm, junta elástica, fornecido e instalado em ramal de descarga ou ramal de esgoto sanitário. af_12/2014                                               </v>
      </c>
      <c r="C730" s="648"/>
      <c r="D730" s="648"/>
      <c r="E730" s="648"/>
      <c r="F730" s="648"/>
      <c r="G730" s="648"/>
      <c r="H730" s="648"/>
      <c r="I730" s="648"/>
      <c r="J730" s="648"/>
      <c r="K730" s="648"/>
      <c r="L730" s="648"/>
      <c r="M730" s="648"/>
      <c r="N730" s="221"/>
      <c r="O730" s="19"/>
    </row>
    <row r="731" spans="1:15" s="6" customFormat="1" ht="17.25" customHeight="1" x14ac:dyDescent="0.3">
      <c r="A731" s="20"/>
      <c r="B731" s="24" t="s">
        <v>318</v>
      </c>
      <c r="C731" s="29"/>
      <c r="D731" s="24"/>
      <c r="E731" s="30"/>
      <c r="F731" s="30"/>
      <c r="G731" s="30" t="s">
        <v>332</v>
      </c>
      <c r="H731" s="30"/>
      <c r="I731" s="30"/>
      <c r="J731" s="30"/>
      <c r="K731" s="30"/>
      <c r="L731" s="30"/>
      <c r="M731" s="30"/>
      <c r="N731" s="221"/>
      <c r="O731" s="19"/>
    </row>
    <row r="732" spans="1:15" s="6" customFormat="1" ht="17.25" customHeight="1" x14ac:dyDescent="0.3">
      <c r="A732" s="20"/>
      <c r="B732" s="31"/>
      <c r="C732" s="29"/>
      <c r="D732" s="24"/>
      <c r="E732" s="30"/>
      <c r="F732" s="30"/>
      <c r="G732" s="30"/>
      <c r="H732" s="30"/>
      <c r="I732" s="30"/>
      <c r="J732" s="30"/>
      <c r="K732" s="30"/>
      <c r="L732" s="30"/>
      <c r="M732" s="30"/>
      <c r="N732" s="221"/>
      <c r="O732" s="19"/>
    </row>
    <row r="733" spans="1:15" s="6" customFormat="1" ht="17.25" customHeight="1" x14ac:dyDescent="0.3">
      <c r="A733" s="20"/>
      <c r="B733" s="9" t="s">
        <v>67</v>
      </c>
      <c r="C733" s="85">
        <v>8</v>
      </c>
      <c r="D733" s="12" t="s">
        <v>64</v>
      </c>
      <c r="E733" s="30"/>
      <c r="F733" s="30"/>
      <c r="G733" s="30"/>
      <c r="H733" s="30"/>
      <c r="I733" s="30"/>
      <c r="J733" s="30"/>
      <c r="K733" s="30"/>
      <c r="L733" s="30"/>
      <c r="M733" s="30"/>
      <c r="N733" s="221"/>
      <c r="O733" s="19"/>
    </row>
    <row r="734" spans="1:15" s="6" customFormat="1" ht="17.25" customHeight="1" x14ac:dyDescent="0.3">
      <c r="A734" s="20"/>
      <c r="B734" s="31"/>
      <c r="C734" s="29"/>
      <c r="D734" s="24"/>
      <c r="E734" s="30"/>
      <c r="F734" s="30"/>
      <c r="G734" s="30"/>
      <c r="H734" s="30"/>
      <c r="I734" s="30"/>
      <c r="J734" s="30"/>
      <c r="K734" s="30"/>
      <c r="L734" s="30"/>
      <c r="M734" s="30"/>
      <c r="N734" s="221"/>
      <c r="O734" s="19"/>
    </row>
    <row r="735" spans="1:15" s="6" customFormat="1" ht="21" customHeight="1" x14ac:dyDescent="0.3">
      <c r="A735" s="20" t="s">
        <v>233</v>
      </c>
      <c r="B735" s="648" t="str">
        <f>'PLANILHA ORÇAM.'!D116</f>
        <v xml:space="preserve">Joelho 45 graus, pvc, serie normal, esgoto predial, dn 40 mm, junta soldável, fornecido e instalado em ramal de descarga ou ramal de esgoto sanitário. af_12/2014                                       </v>
      </c>
      <c r="C735" s="648"/>
      <c r="D735" s="648"/>
      <c r="E735" s="648"/>
      <c r="F735" s="648"/>
      <c r="G735" s="648"/>
      <c r="H735" s="648"/>
      <c r="I735" s="648"/>
      <c r="J735" s="648"/>
      <c r="K735" s="648"/>
      <c r="L735" s="648"/>
      <c r="M735" s="648"/>
      <c r="N735" s="221"/>
      <c r="O735" s="19"/>
    </row>
    <row r="736" spans="1:15" s="6" customFormat="1" ht="17.25" customHeight="1" x14ac:dyDescent="0.3">
      <c r="A736" s="20"/>
      <c r="B736" s="24" t="s">
        <v>318</v>
      </c>
      <c r="C736" s="29"/>
      <c r="D736" s="24"/>
      <c r="E736" s="30"/>
      <c r="F736" s="30"/>
      <c r="G736" s="30" t="s">
        <v>332</v>
      </c>
      <c r="H736" s="30"/>
      <c r="I736" s="30"/>
      <c r="J736" s="30"/>
      <c r="K736" s="30"/>
      <c r="L736" s="30"/>
      <c r="M736" s="30"/>
      <c r="N736" s="221"/>
      <c r="O736" s="19"/>
    </row>
    <row r="737" spans="1:15" s="6" customFormat="1" ht="17.25" customHeight="1" x14ac:dyDescent="0.3">
      <c r="A737" s="20"/>
      <c r="B737" s="31"/>
      <c r="C737" s="29"/>
      <c r="D737" s="24"/>
      <c r="E737" s="30"/>
      <c r="F737" s="30"/>
      <c r="G737" s="30"/>
      <c r="H737" s="30"/>
      <c r="I737" s="30"/>
      <c r="J737" s="30"/>
      <c r="K737" s="30"/>
      <c r="L737" s="30"/>
      <c r="M737" s="30"/>
      <c r="N737" s="221"/>
      <c r="O737" s="19"/>
    </row>
    <row r="738" spans="1:15" s="6" customFormat="1" ht="17.25" customHeight="1" x14ac:dyDescent="0.3">
      <c r="A738" s="20"/>
      <c r="B738" s="9" t="s">
        <v>67</v>
      </c>
      <c r="C738" s="85">
        <v>7</v>
      </c>
      <c r="D738" s="12" t="s">
        <v>64</v>
      </c>
      <c r="E738" s="30"/>
      <c r="F738" s="30"/>
      <c r="G738" s="30"/>
      <c r="H738" s="30"/>
      <c r="I738" s="30"/>
      <c r="J738" s="30"/>
      <c r="K738" s="30"/>
      <c r="L738" s="30"/>
      <c r="M738" s="30"/>
      <c r="N738" s="221"/>
      <c r="O738" s="19"/>
    </row>
    <row r="739" spans="1:15" s="6" customFormat="1" ht="17.25" customHeight="1" x14ac:dyDescent="0.3">
      <c r="A739" s="20"/>
      <c r="B739" s="31"/>
      <c r="C739" s="29"/>
      <c r="D739" s="24"/>
      <c r="E739" s="30"/>
      <c r="F739" s="30"/>
      <c r="G739" s="30"/>
      <c r="H739" s="30"/>
      <c r="I739" s="30"/>
      <c r="J739" s="30"/>
      <c r="K739" s="30"/>
      <c r="L739" s="30"/>
      <c r="M739" s="30"/>
      <c r="N739" s="221"/>
      <c r="O739" s="19"/>
    </row>
    <row r="740" spans="1:15" s="6" customFormat="1" ht="24.75" customHeight="1" x14ac:dyDescent="0.3">
      <c r="A740" s="20" t="s">
        <v>234</v>
      </c>
      <c r="B740" s="648" t="str">
        <f>'PLANILHA ORÇAM.'!D117</f>
        <v xml:space="preserve">Joelho 45 graus, pvc, serie normal, esgoto predial, dn 100 mm, junta elástica, fornecido e instalado em ramal de descarga ou ramal de esgoto sanitário. af_12/2014                                      </v>
      </c>
      <c r="C740" s="648"/>
      <c r="D740" s="648"/>
      <c r="E740" s="648"/>
      <c r="F740" s="648"/>
      <c r="G740" s="648"/>
      <c r="H740" s="648"/>
      <c r="I740" s="648"/>
      <c r="J740" s="648"/>
      <c r="K740" s="648"/>
      <c r="L740" s="648"/>
      <c r="M740" s="648"/>
      <c r="N740" s="221"/>
      <c r="O740" s="19"/>
    </row>
    <row r="741" spans="1:15" s="6" customFormat="1" ht="17.25" customHeight="1" x14ac:dyDescent="0.3">
      <c r="A741" s="20"/>
      <c r="B741" s="24" t="s">
        <v>318</v>
      </c>
      <c r="C741" s="29"/>
      <c r="D741" s="24"/>
      <c r="E741" s="30"/>
      <c r="F741" s="30"/>
      <c r="G741" s="30" t="s">
        <v>332</v>
      </c>
      <c r="H741" s="30"/>
      <c r="I741" s="30"/>
      <c r="J741" s="30"/>
      <c r="K741" s="30"/>
      <c r="L741" s="30"/>
      <c r="M741" s="30"/>
      <c r="N741" s="221"/>
      <c r="O741" s="19"/>
    </row>
    <row r="742" spans="1:15" s="6" customFormat="1" ht="17.25" customHeight="1" x14ac:dyDescent="0.3">
      <c r="A742" s="20"/>
      <c r="B742" s="31"/>
      <c r="C742" s="29"/>
      <c r="D742" s="24"/>
      <c r="E742" s="30"/>
      <c r="F742" s="30"/>
      <c r="G742" s="30"/>
      <c r="H742" s="30"/>
      <c r="I742" s="30"/>
      <c r="J742" s="30"/>
      <c r="K742" s="30"/>
      <c r="L742" s="30"/>
      <c r="M742" s="30"/>
      <c r="N742" s="221"/>
      <c r="O742" s="19"/>
    </row>
    <row r="743" spans="1:15" s="6" customFormat="1" ht="17.25" customHeight="1" x14ac:dyDescent="0.3">
      <c r="A743" s="20"/>
      <c r="B743" s="9" t="s">
        <v>67</v>
      </c>
      <c r="C743" s="85">
        <v>5</v>
      </c>
      <c r="D743" s="12" t="s">
        <v>64</v>
      </c>
      <c r="E743" s="30"/>
      <c r="F743" s="30"/>
      <c r="G743" s="30"/>
      <c r="H743" s="30"/>
      <c r="I743" s="30"/>
      <c r="J743" s="30"/>
      <c r="K743" s="30"/>
      <c r="L743" s="30"/>
      <c r="M743" s="30"/>
      <c r="N743" s="221"/>
      <c r="O743" s="19"/>
    </row>
    <row r="744" spans="1:15" s="6" customFormat="1" ht="17.25" customHeight="1" x14ac:dyDescent="0.3">
      <c r="A744" s="20"/>
      <c r="B744" s="31"/>
      <c r="C744" s="29"/>
      <c r="D744" s="24"/>
      <c r="E744" s="30"/>
      <c r="F744" s="30"/>
      <c r="G744" s="30"/>
      <c r="H744" s="30"/>
      <c r="I744" s="30"/>
      <c r="J744" s="30"/>
      <c r="K744" s="30"/>
      <c r="L744" s="30"/>
      <c r="M744" s="30"/>
      <c r="N744" s="221"/>
      <c r="O744" s="19"/>
    </row>
    <row r="745" spans="1:15" s="6" customFormat="1" ht="23.25" customHeight="1" x14ac:dyDescent="0.3">
      <c r="A745" s="20" t="s">
        <v>236</v>
      </c>
      <c r="B745" s="648" t="str">
        <f>'PLANILHA ORÇAM.'!D118</f>
        <v xml:space="preserve">Joelho 45 graus, pvc, serie normal, esgoto predial, dn 75 mm, junta elástica, fornecido e instalado em ramal de descarga ou ramal de esgoto sanitário. af_12/2014                                      </v>
      </c>
      <c r="C745" s="648"/>
      <c r="D745" s="648"/>
      <c r="E745" s="648"/>
      <c r="F745" s="648"/>
      <c r="G745" s="648"/>
      <c r="H745" s="648"/>
      <c r="I745" s="648"/>
      <c r="J745" s="648"/>
      <c r="K745" s="648"/>
      <c r="L745" s="648"/>
      <c r="M745" s="648"/>
      <c r="N745" s="221"/>
      <c r="O745" s="19"/>
    </row>
    <row r="746" spans="1:15" s="6" customFormat="1" ht="17.25" customHeight="1" x14ac:dyDescent="0.3">
      <c r="A746" s="20"/>
      <c r="B746" s="24" t="s">
        <v>318</v>
      </c>
      <c r="C746" s="29"/>
      <c r="D746" s="24"/>
      <c r="E746" s="30"/>
      <c r="F746" s="30"/>
      <c r="G746" s="30" t="s">
        <v>332</v>
      </c>
      <c r="H746" s="30"/>
      <c r="I746" s="30"/>
      <c r="J746" s="30"/>
      <c r="K746" s="30"/>
      <c r="L746" s="30"/>
      <c r="M746" s="30"/>
      <c r="N746" s="221"/>
      <c r="O746" s="19"/>
    </row>
    <row r="747" spans="1:15" s="6" customFormat="1" ht="17.25" customHeight="1" x14ac:dyDescent="0.3">
      <c r="A747" s="20"/>
      <c r="B747" s="31"/>
      <c r="C747" s="29"/>
      <c r="D747" s="24"/>
      <c r="E747" s="30"/>
      <c r="F747" s="30"/>
      <c r="G747" s="30"/>
      <c r="H747" s="30"/>
      <c r="I747" s="30"/>
      <c r="J747" s="30"/>
      <c r="K747" s="30"/>
      <c r="L747" s="30"/>
      <c r="M747" s="30"/>
      <c r="N747" s="221"/>
      <c r="O747" s="19"/>
    </row>
    <row r="748" spans="1:15" s="6" customFormat="1" ht="17.25" customHeight="1" x14ac:dyDescent="0.3">
      <c r="A748" s="20"/>
      <c r="B748" s="9" t="s">
        <v>67</v>
      </c>
      <c r="C748" s="85">
        <f>6</f>
        <v>6</v>
      </c>
      <c r="D748" s="12" t="s">
        <v>64</v>
      </c>
      <c r="E748" s="30"/>
      <c r="F748" s="30"/>
      <c r="G748" s="30"/>
      <c r="H748" s="30"/>
      <c r="I748" s="30"/>
      <c r="J748" s="30"/>
      <c r="K748" s="30"/>
      <c r="L748" s="30"/>
      <c r="M748" s="30"/>
      <c r="N748" s="221"/>
      <c r="O748" s="19"/>
    </row>
    <row r="749" spans="1:15" s="6" customFormat="1" ht="17.25" customHeight="1" x14ac:dyDescent="0.3">
      <c r="A749" s="20"/>
      <c r="B749" s="31"/>
      <c r="C749" s="29"/>
      <c r="D749" s="24"/>
      <c r="E749" s="30"/>
      <c r="F749" s="30"/>
      <c r="G749" s="30"/>
      <c r="H749" s="30"/>
      <c r="I749" s="30"/>
      <c r="J749" s="30"/>
      <c r="K749" s="30"/>
      <c r="L749" s="30"/>
      <c r="M749" s="30"/>
      <c r="N749" s="221"/>
      <c r="O749" s="19"/>
    </row>
    <row r="750" spans="1:15" s="6" customFormat="1" ht="23.25" customHeight="1" x14ac:dyDescent="0.3">
      <c r="A750" s="20" t="s">
        <v>238</v>
      </c>
      <c r="B750" s="648" t="str">
        <f>'PLANILHA ORÇAM.'!D119</f>
        <v xml:space="preserve">Joelho 45 graus, pvc, serie normal, esgoto predial, dn 50 mm, junta elástica, fornecido e instalado em ramal de descarga ou ramal de esgoto sanitário. af_12/2014                                      </v>
      </c>
      <c r="C750" s="648"/>
      <c r="D750" s="648"/>
      <c r="E750" s="648"/>
      <c r="F750" s="648"/>
      <c r="G750" s="648"/>
      <c r="H750" s="648"/>
      <c r="I750" s="648"/>
      <c r="J750" s="648"/>
      <c r="K750" s="648"/>
      <c r="L750" s="648"/>
      <c r="M750" s="648"/>
      <c r="N750" s="221"/>
      <c r="O750" s="19"/>
    </row>
    <row r="751" spans="1:15" s="6" customFormat="1" ht="17.25" customHeight="1" x14ac:dyDescent="0.3">
      <c r="A751" s="20"/>
      <c r="B751" s="24" t="s">
        <v>318</v>
      </c>
      <c r="C751" s="29"/>
      <c r="D751" s="24"/>
      <c r="E751" s="30"/>
      <c r="F751" s="30"/>
      <c r="G751" s="30" t="s">
        <v>332</v>
      </c>
      <c r="H751" s="30"/>
      <c r="I751" s="30"/>
      <c r="J751" s="30"/>
      <c r="K751" s="30"/>
      <c r="L751" s="30"/>
      <c r="M751" s="30"/>
      <c r="N751" s="221"/>
      <c r="O751" s="19"/>
    </row>
    <row r="752" spans="1:15" s="6" customFormat="1" ht="17.25" customHeight="1" x14ac:dyDescent="0.3">
      <c r="A752" s="20"/>
      <c r="B752" s="31"/>
      <c r="C752" s="29"/>
      <c r="D752" s="24"/>
      <c r="E752" s="30"/>
      <c r="F752" s="30"/>
      <c r="G752" s="30"/>
      <c r="H752" s="30"/>
      <c r="I752" s="30"/>
      <c r="J752" s="30"/>
      <c r="K752" s="30"/>
      <c r="L752" s="30"/>
      <c r="M752" s="30"/>
      <c r="N752" s="221"/>
      <c r="O752" s="19"/>
    </row>
    <row r="753" spans="1:15" s="6" customFormat="1" ht="17.25" customHeight="1" x14ac:dyDescent="0.3">
      <c r="A753" s="20"/>
      <c r="B753" s="9" t="s">
        <v>67</v>
      </c>
      <c r="C753" s="85">
        <f>6</f>
        <v>6</v>
      </c>
      <c r="D753" s="12" t="s">
        <v>64</v>
      </c>
      <c r="E753" s="30"/>
      <c r="F753" s="30"/>
      <c r="G753" s="30"/>
      <c r="H753" s="30"/>
      <c r="I753" s="30"/>
      <c r="J753" s="30"/>
      <c r="K753" s="30"/>
      <c r="L753" s="30"/>
      <c r="M753" s="30"/>
      <c r="N753" s="221"/>
      <c r="O753" s="19"/>
    </row>
    <row r="754" spans="1:15" s="6" customFormat="1" ht="17.25" customHeight="1" x14ac:dyDescent="0.3">
      <c r="A754" s="20"/>
      <c r="B754" s="31"/>
      <c r="C754" s="29"/>
      <c r="D754" s="24"/>
      <c r="E754" s="30"/>
      <c r="F754" s="30"/>
      <c r="G754" s="30"/>
      <c r="H754" s="30"/>
      <c r="I754" s="30"/>
      <c r="J754" s="30"/>
      <c r="K754" s="30"/>
      <c r="L754" s="30"/>
      <c r="M754" s="30"/>
      <c r="N754" s="221"/>
      <c r="O754" s="19"/>
    </row>
    <row r="755" spans="1:15" s="6" customFormat="1" ht="24" customHeight="1" x14ac:dyDescent="0.3">
      <c r="A755" s="20" t="s">
        <v>239</v>
      </c>
      <c r="B755" s="648" t="str">
        <f>'PLANILHA ORÇAM.'!D120</f>
        <v xml:space="preserve">Joelho 90 graus, pvc, serie normal, esgoto predial, dn 50 mm, junta elástica, fornecido e instalado em ramal de descarga ou ramal de esgoto sanitário. af_12/2014                                       </v>
      </c>
      <c r="C755" s="648"/>
      <c r="D755" s="648"/>
      <c r="E755" s="648"/>
      <c r="F755" s="648"/>
      <c r="G755" s="648"/>
      <c r="H755" s="648"/>
      <c r="I755" s="648"/>
      <c r="J755" s="648"/>
      <c r="K755" s="648"/>
      <c r="L755" s="648"/>
      <c r="M755" s="648"/>
      <c r="N755" s="221"/>
      <c r="O755" s="19"/>
    </row>
    <row r="756" spans="1:15" s="6" customFormat="1" ht="17.25" customHeight="1" x14ac:dyDescent="0.3">
      <c r="A756" s="20"/>
      <c r="B756" s="24" t="s">
        <v>318</v>
      </c>
      <c r="C756" s="29"/>
      <c r="D756" s="24"/>
      <c r="E756" s="30"/>
      <c r="F756" s="30"/>
      <c r="G756" s="30" t="s">
        <v>332</v>
      </c>
      <c r="H756" s="30"/>
      <c r="I756" s="30"/>
      <c r="J756" s="30"/>
      <c r="K756" s="30"/>
      <c r="L756" s="30"/>
      <c r="M756" s="30"/>
      <c r="N756" s="221"/>
      <c r="O756" s="19"/>
    </row>
    <row r="757" spans="1:15" s="6" customFormat="1" ht="17.25" customHeight="1" x14ac:dyDescent="0.3">
      <c r="A757" s="20"/>
      <c r="B757" s="31"/>
      <c r="C757" s="29"/>
      <c r="D757" s="24"/>
      <c r="E757" s="30"/>
      <c r="F757" s="30"/>
      <c r="G757" s="30"/>
      <c r="H757" s="30"/>
      <c r="I757" s="30"/>
      <c r="J757" s="30"/>
      <c r="K757" s="30"/>
      <c r="L757" s="30"/>
      <c r="M757" s="30"/>
      <c r="N757" s="221"/>
      <c r="O757" s="19"/>
    </row>
    <row r="758" spans="1:15" s="6" customFormat="1" ht="17.25" customHeight="1" x14ac:dyDescent="0.3">
      <c r="A758" s="20"/>
      <c r="B758" s="9" t="s">
        <v>67</v>
      </c>
      <c r="C758" s="85">
        <f>11</f>
        <v>11</v>
      </c>
      <c r="D758" s="12" t="s">
        <v>64</v>
      </c>
      <c r="E758" s="30"/>
      <c r="F758" s="30"/>
      <c r="G758" s="30"/>
      <c r="H758" s="30"/>
      <c r="I758" s="30"/>
      <c r="J758" s="30"/>
      <c r="K758" s="30"/>
      <c r="L758" s="30"/>
      <c r="M758" s="30"/>
      <c r="N758" s="221"/>
      <c r="O758" s="19"/>
    </row>
    <row r="759" spans="1:15" s="6" customFormat="1" ht="17.25" customHeight="1" x14ac:dyDescent="0.3">
      <c r="A759" s="20"/>
      <c r="B759" s="31"/>
      <c r="C759" s="29"/>
      <c r="D759" s="24"/>
      <c r="E759" s="30"/>
      <c r="F759" s="30"/>
      <c r="G759" s="30"/>
      <c r="H759" s="30"/>
      <c r="I759" s="30"/>
      <c r="J759" s="30"/>
      <c r="K759" s="30"/>
      <c r="L759" s="30"/>
      <c r="M759" s="30"/>
      <c r="N759" s="221"/>
      <c r="O759" s="19"/>
    </row>
    <row r="760" spans="1:15" s="6" customFormat="1" ht="27.75" customHeight="1" x14ac:dyDescent="0.3">
      <c r="A760" s="20" t="s">
        <v>241</v>
      </c>
      <c r="B760" s="648" t="str">
        <f>'PLANILHA ORÇAM.'!D121</f>
        <v xml:space="preserve">Joelho 90 graus, pvc, serie normal, esgoto predial, dn 100 mm, junta elástica, fornecido e instalado em ramal de descarga ou ramal de esgoto sanitário. af_12/2014                                      </v>
      </c>
      <c r="C760" s="648"/>
      <c r="D760" s="648"/>
      <c r="E760" s="648"/>
      <c r="F760" s="648"/>
      <c r="G760" s="648"/>
      <c r="H760" s="648"/>
      <c r="I760" s="648"/>
      <c r="J760" s="648"/>
      <c r="K760" s="648"/>
      <c r="L760" s="648"/>
      <c r="M760" s="648"/>
      <c r="N760" s="221"/>
      <c r="O760" s="19"/>
    </row>
    <row r="761" spans="1:15" s="6" customFormat="1" ht="17.25" customHeight="1" x14ac:dyDescent="0.3">
      <c r="A761" s="20"/>
      <c r="B761" s="24" t="s">
        <v>318</v>
      </c>
      <c r="C761" s="29"/>
      <c r="D761" s="24"/>
      <c r="E761" s="30"/>
      <c r="F761" s="30"/>
      <c r="G761" s="30" t="s">
        <v>332</v>
      </c>
      <c r="H761" s="30"/>
      <c r="I761" s="30"/>
      <c r="J761" s="30"/>
      <c r="K761" s="30"/>
      <c r="L761" s="30"/>
      <c r="M761" s="30"/>
      <c r="N761" s="221"/>
      <c r="O761" s="19"/>
    </row>
    <row r="762" spans="1:15" s="6" customFormat="1" ht="17.25" customHeight="1" x14ac:dyDescent="0.3">
      <c r="A762" s="20"/>
      <c r="B762" s="31"/>
      <c r="C762" s="29"/>
      <c r="D762" s="24"/>
      <c r="E762" s="30"/>
      <c r="F762" s="30"/>
      <c r="G762" s="30"/>
      <c r="H762" s="30"/>
      <c r="I762" s="30"/>
      <c r="J762" s="30"/>
      <c r="K762" s="30"/>
      <c r="L762" s="30"/>
      <c r="M762" s="30"/>
      <c r="N762" s="221"/>
      <c r="O762" s="19"/>
    </row>
    <row r="763" spans="1:15" s="6" customFormat="1" ht="17.25" customHeight="1" x14ac:dyDescent="0.3">
      <c r="A763" s="20"/>
      <c r="B763" s="9" t="s">
        <v>67</v>
      </c>
      <c r="C763" s="85">
        <f>4+4</f>
        <v>8</v>
      </c>
      <c r="D763" s="12" t="s">
        <v>64</v>
      </c>
      <c r="E763" s="30"/>
      <c r="F763" s="30"/>
      <c r="G763" s="30"/>
      <c r="H763" s="30"/>
      <c r="I763" s="30"/>
      <c r="J763" s="30"/>
      <c r="K763" s="30"/>
      <c r="L763" s="30"/>
      <c r="M763" s="30"/>
      <c r="N763" s="221"/>
      <c r="O763" s="19"/>
    </row>
    <row r="764" spans="1:15" s="6" customFormat="1" ht="17.25" customHeight="1" x14ac:dyDescent="0.3">
      <c r="A764" s="20"/>
      <c r="B764" s="31"/>
      <c r="C764" s="29"/>
      <c r="D764" s="24"/>
      <c r="E764" s="30"/>
      <c r="F764" s="30"/>
      <c r="G764" s="30"/>
      <c r="H764" s="30"/>
      <c r="I764" s="30"/>
      <c r="J764" s="30"/>
      <c r="K764" s="30"/>
      <c r="L764" s="30"/>
      <c r="M764" s="30"/>
      <c r="N764" s="221"/>
      <c r="O764" s="19"/>
    </row>
    <row r="765" spans="1:15" s="6" customFormat="1" ht="23.25" customHeight="1" x14ac:dyDescent="0.3">
      <c r="A765" s="20" t="s">
        <v>242</v>
      </c>
      <c r="B765" s="648" t="str">
        <f>'PLANILHA ORÇAM.'!D122</f>
        <v xml:space="preserve">Curva curta 90 graus, pvc, serie normal, esgoto predial, dn 40 mm, junta soldável, fornecido e instalado em ramal de descarga ou ramal de esgoto sanitário. af_12/2014                                  </v>
      </c>
      <c r="C765" s="648"/>
      <c r="D765" s="648"/>
      <c r="E765" s="648"/>
      <c r="F765" s="648"/>
      <c r="G765" s="648"/>
      <c r="H765" s="648"/>
      <c r="I765" s="648"/>
      <c r="J765" s="648"/>
      <c r="K765" s="648"/>
      <c r="L765" s="648"/>
      <c r="M765" s="648"/>
      <c r="N765" s="221"/>
      <c r="O765" s="19"/>
    </row>
    <row r="766" spans="1:15" s="6" customFormat="1" ht="17.25" customHeight="1" x14ac:dyDescent="0.3">
      <c r="A766" s="20"/>
      <c r="B766" s="24" t="s">
        <v>318</v>
      </c>
      <c r="C766" s="29"/>
      <c r="D766" s="24"/>
      <c r="E766" s="30"/>
      <c r="F766" s="30"/>
      <c r="G766" s="30" t="s">
        <v>332</v>
      </c>
      <c r="H766" s="30"/>
      <c r="I766" s="30"/>
      <c r="J766" s="30"/>
      <c r="K766" s="30"/>
      <c r="L766" s="30"/>
      <c r="M766" s="30"/>
      <c r="N766" s="221"/>
      <c r="O766" s="19"/>
    </row>
    <row r="767" spans="1:15" s="6" customFormat="1" ht="17.25" customHeight="1" x14ac:dyDescent="0.3">
      <c r="A767" s="20"/>
      <c r="B767" s="31"/>
      <c r="C767" s="29"/>
      <c r="D767" s="24"/>
      <c r="E767" s="30"/>
      <c r="F767" s="30"/>
      <c r="G767" s="30"/>
      <c r="H767" s="30"/>
      <c r="I767" s="30"/>
      <c r="J767" s="30"/>
      <c r="K767" s="30"/>
      <c r="L767" s="30"/>
      <c r="M767" s="30"/>
      <c r="N767" s="221"/>
      <c r="O767" s="19"/>
    </row>
    <row r="768" spans="1:15" s="6" customFormat="1" ht="17.25" customHeight="1" x14ac:dyDescent="0.3">
      <c r="A768" s="20"/>
      <c r="B768" s="9" t="s">
        <v>67</v>
      </c>
      <c r="C768" s="85">
        <v>6</v>
      </c>
      <c r="D768" s="12" t="s">
        <v>64</v>
      </c>
      <c r="E768" s="30"/>
      <c r="F768" s="30"/>
      <c r="G768" s="30"/>
      <c r="H768" s="30"/>
      <c r="I768" s="30"/>
      <c r="J768" s="30"/>
      <c r="K768" s="30"/>
      <c r="L768" s="30"/>
      <c r="M768" s="30"/>
      <c r="N768" s="221"/>
      <c r="O768" s="19"/>
    </row>
    <row r="769" spans="1:15" s="6" customFormat="1" ht="17.25" customHeight="1" x14ac:dyDescent="0.3">
      <c r="A769" s="20"/>
      <c r="B769" s="31"/>
      <c r="C769" s="29"/>
      <c r="D769" s="24"/>
      <c r="E769" s="30"/>
      <c r="F769" s="30"/>
      <c r="G769" s="30"/>
      <c r="H769" s="30"/>
      <c r="I769" s="30"/>
      <c r="J769" s="30"/>
      <c r="K769" s="30"/>
      <c r="L769" s="30"/>
      <c r="M769" s="30"/>
      <c r="N769" s="221"/>
      <c r="O769" s="19"/>
    </row>
    <row r="770" spans="1:15" s="6" customFormat="1" ht="25.5" customHeight="1" x14ac:dyDescent="0.3">
      <c r="A770" s="20" t="s">
        <v>243</v>
      </c>
      <c r="B770" s="648" t="str">
        <f>'PLANILHA ORÇAM.'!D123</f>
        <v xml:space="preserve">Curva curta 90 graus, pvc, serie normal, esgoto predial, dn 100 mm, junta elástica, fornecido e instalado em ramal de descarga ou ramal de esgoto sanitário. af_12/2014                                 </v>
      </c>
      <c r="C770" s="648"/>
      <c r="D770" s="648"/>
      <c r="E770" s="648"/>
      <c r="F770" s="648"/>
      <c r="G770" s="648"/>
      <c r="H770" s="648"/>
      <c r="I770" s="648"/>
      <c r="J770" s="648"/>
      <c r="K770" s="648"/>
      <c r="L770" s="648"/>
      <c r="M770" s="648"/>
      <c r="N770" s="221"/>
      <c r="O770" s="19"/>
    </row>
    <row r="771" spans="1:15" s="6" customFormat="1" ht="17.25" customHeight="1" x14ac:dyDescent="0.3">
      <c r="A771" s="20"/>
      <c r="B771" s="24" t="s">
        <v>318</v>
      </c>
      <c r="C771" s="29"/>
      <c r="D771" s="24"/>
      <c r="E771" s="30"/>
      <c r="F771" s="30"/>
      <c r="G771" s="30" t="s">
        <v>332</v>
      </c>
      <c r="H771" s="30"/>
      <c r="I771" s="30"/>
      <c r="J771" s="30"/>
      <c r="K771" s="30"/>
      <c r="L771" s="30"/>
      <c r="M771" s="30"/>
      <c r="N771" s="221"/>
      <c r="O771" s="19"/>
    </row>
    <row r="772" spans="1:15" s="6" customFormat="1" ht="17.25" customHeight="1" x14ac:dyDescent="0.3">
      <c r="A772" s="20"/>
      <c r="B772" s="31"/>
      <c r="C772" s="29"/>
      <c r="D772" s="24"/>
      <c r="E772" s="30"/>
      <c r="F772" s="30"/>
      <c r="G772" s="30"/>
      <c r="H772" s="30"/>
      <c r="I772" s="30"/>
      <c r="J772" s="30"/>
      <c r="K772" s="30"/>
      <c r="L772" s="30"/>
      <c r="M772" s="30"/>
      <c r="N772" s="221"/>
      <c r="O772" s="19"/>
    </row>
    <row r="773" spans="1:15" s="6" customFormat="1" ht="17.25" customHeight="1" x14ac:dyDescent="0.3">
      <c r="A773" s="20"/>
      <c r="B773" s="9" t="s">
        <v>67</v>
      </c>
      <c r="C773" s="85">
        <v>1</v>
      </c>
      <c r="D773" s="12" t="s">
        <v>64</v>
      </c>
      <c r="E773" s="30"/>
      <c r="F773" s="30"/>
      <c r="G773" s="30"/>
      <c r="H773" s="30"/>
      <c r="I773" s="30"/>
      <c r="J773" s="30"/>
      <c r="K773" s="30"/>
      <c r="L773" s="30"/>
      <c r="M773" s="30"/>
      <c r="N773" s="221"/>
      <c r="O773" s="19"/>
    </row>
    <row r="774" spans="1:15" s="6" customFormat="1" ht="17.25" customHeight="1" x14ac:dyDescent="0.3">
      <c r="A774" s="20"/>
      <c r="B774" s="31"/>
      <c r="C774" s="29"/>
      <c r="D774" s="24"/>
      <c r="E774" s="30"/>
      <c r="F774" s="30"/>
      <c r="G774" s="30"/>
      <c r="H774" s="30"/>
      <c r="I774" s="30"/>
      <c r="J774" s="30"/>
      <c r="K774" s="30"/>
      <c r="L774" s="30"/>
      <c r="M774" s="30"/>
      <c r="N774" s="221"/>
      <c r="O774" s="19"/>
    </row>
    <row r="775" spans="1:15" s="6" customFormat="1" ht="23.25" customHeight="1" x14ac:dyDescent="0.3">
      <c r="A775" s="20" t="s">
        <v>244</v>
      </c>
      <c r="B775" s="648" t="s">
        <v>336</v>
      </c>
      <c r="C775" s="648"/>
      <c r="D775" s="648"/>
      <c r="E775" s="648"/>
      <c r="F775" s="648"/>
      <c r="G775" s="648"/>
      <c r="H775" s="648"/>
      <c r="I775" s="648"/>
      <c r="J775" s="648"/>
      <c r="K775" s="648"/>
      <c r="L775" s="648"/>
      <c r="M775" s="648"/>
      <c r="N775" s="221"/>
      <c r="O775" s="19"/>
    </row>
    <row r="776" spans="1:15" s="6" customFormat="1" ht="17.25" customHeight="1" x14ac:dyDescent="0.3">
      <c r="A776" s="20"/>
      <c r="B776" s="24" t="s">
        <v>318</v>
      </c>
      <c r="C776" s="29"/>
      <c r="D776" s="24"/>
      <c r="E776" s="30"/>
      <c r="F776" s="30"/>
      <c r="G776" s="30" t="s">
        <v>332</v>
      </c>
      <c r="H776" s="30"/>
      <c r="I776" s="30"/>
      <c r="J776" s="30"/>
      <c r="K776" s="30"/>
      <c r="L776" s="30"/>
      <c r="M776" s="30"/>
      <c r="N776" s="221"/>
      <c r="O776" s="19"/>
    </row>
    <row r="777" spans="1:15" s="6" customFormat="1" ht="17.25" customHeight="1" x14ac:dyDescent="0.3">
      <c r="A777" s="20"/>
      <c r="B777" s="31"/>
      <c r="C777" s="29"/>
      <c r="D777" s="24"/>
      <c r="E777" s="30"/>
      <c r="F777" s="30"/>
      <c r="G777" s="30"/>
      <c r="H777" s="30"/>
      <c r="I777" s="30"/>
      <c r="J777" s="30"/>
      <c r="K777" s="30"/>
      <c r="L777" s="30"/>
      <c r="M777" s="30"/>
      <c r="N777" s="221"/>
      <c r="O777" s="19"/>
    </row>
    <row r="778" spans="1:15" s="6" customFormat="1" ht="17.25" customHeight="1" x14ac:dyDescent="0.3">
      <c r="A778" s="20"/>
      <c r="B778" s="9" t="s">
        <v>67</v>
      </c>
      <c r="C778" s="85">
        <v>4</v>
      </c>
      <c r="D778" s="12" t="s">
        <v>64</v>
      </c>
      <c r="E778" s="30"/>
      <c r="F778" s="30"/>
      <c r="G778" s="30"/>
      <c r="H778" s="30"/>
      <c r="I778" s="30"/>
      <c r="J778" s="30"/>
      <c r="K778" s="30"/>
      <c r="L778" s="30"/>
      <c r="M778" s="30"/>
      <c r="N778" s="221"/>
      <c r="O778" s="19"/>
    </row>
    <row r="779" spans="1:15" s="6" customFormat="1" ht="17.25" customHeight="1" x14ac:dyDescent="0.3">
      <c r="A779" s="20"/>
      <c r="B779" s="31"/>
      <c r="C779" s="29"/>
      <c r="D779" s="24"/>
      <c r="E779" s="30"/>
      <c r="F779" s="30"/>
      <c r="G779" s="30"/>
      <c r="H779" s="30"/>
      <c r="I779" s="30"/>
      <c r="J779" s="30"/>
      <c r="K779" s="30"/>
      <c r="L779" s="30"/>
      <c r="M779" s="30"/>
      <c r="N779" s="221"/>
      <c r="O779" s="19"/>
    </row>
    <row r="780" spans="1:15" s="6" customFormat="1" ht="17.25" customHeight="1" x14ac:dyDescent="0.3">
      <c r="A780" s="20" t="s">
        <v>245</v>
      </c>
      <c r="B780" s="648" t="s">
        <v>337</v>
      </c>
      <c r="C780" s="648"/>
      <c r="D780" s="648"/>
      <c r="E780" s="648"/>
      <c r="F780" s="648"/>
      <c r="G780" s="648"/>
      <c r="H780" s="648"/>
      <c r="I780" s="648"/>
      <c r="J780" s="648"/>
      <c r="K780" s="648"/>
      <c r="L780" s="648"/>
      <c r="M780" s="648"/>
      <c r="N780" s="221"/>
      <c r="O780" s="19"/>
    </row>
    <row r="781" spans="1:15" s="6" customFormat="1" ht="17.25" customHeight="1" x14ac:dyDescent="0.3">
      <c r="A781" s="20"/>
      <c r="B781" s="24" t="s">
        <v>318</v>
      </c>
      <c r="C781" s="29"/>
      <c r="D781" s="24"/>
      <c r="E781" s="30"/>
      <c r="F781" s="30"/>
      <c r="G781" s="30" t="s">
        <v>332</v>
      </c>
      <c r="H781" s="30"/>
      <c r="I781" s="30"/>
      <c r="J781" s="30"/>
      <c r="K781" s="30"/>
      <c r="L781" s="30"/>
      <c r="M781" s="30"/>
      <c r="N781" s="221"/>
      <c r="O781" s="19"/>
    </row>
    <row r="782" spans="1:15" s="6" customFormat="1" ht="17.25" customHeight="1" x14ac:dyDescent="0.3">
      <c r="A782" s="20"/>
      <c r="B782" s="31"/>
      <c r="C782" s="29"/>
      <c r="D782" s="24"/>
      <c r="E782" s="30"/>
      <c r="F782" s="30"/>
      <c r="G782" s="30"/>
      <c r="H782" s="30"/>
      <c r="I782" s="30"/>
      <c r="J782" s="30"/>
      <c r="K782" s="30"/>
      <c r="L782" s="30"/>
      <c r="M782" s="30"/>
      <c r="N782" s="221"/>
      <c r="O782" s="19"/>
    </row>
    <row r="783" spans="1:15" s="6" customFormat="1" ht="17.25" customHeight="1" x14ac:dyDescent="0.3">
      <c r="A783" s="20"/>
      <c r="B783" s="9" t="s">
        <v>67</v>
      </c>
      <c r="C783" s="85">
        <v>1</v>
      </c>
      <c r="D783" s="12" t="s">
        <v>64</v>
      </c>
      <c r="E783" s="30"/>
      <c r="F783" s="30"/>
      <c r="G783" s="30"/>
      <c r="H783" s="30"/>
      <c r="I783" s="30"/>
      <c r="J783" s="30"/>
      <c r="K783" s="30"/>
      <c r="L783" s="30"/>
      <c r="M783" s="30"/>
      <c r="N783" s="221"/>
      <c r="O783" s="19"/>
    </row>
    <row r="784" spans="1:15" s="6" customFormat="1" ht="17.25" customHeight="1" x14ac:dyDescent="0.3">
      <c r="A784" s="20"/>
      <c r="B784" s="31"/>
      <c r="C784" s="29"/>
      <c r="D784" s="24"/>
      <c r="E784" s="30"/>
      <c r="F784" s="30"/>
      <c r="G784" s="30"/>
      <c r="H784" s="30"/>
      <c r="I784" s="30"/>
      <c r="J784" s="30"/>
      <c r="K784" s="30"/>
      <c r="L784" s="30"/>
      <c r="M784" s="30"/>
      <c r="N784" s="221"/>
      <c r="O784" s="19"/>
    </row>
    <row r="785" spans="1:15" s="6" customFormat="1" ht="17.25" customHeight="1" x14ac:dyDescent="0.3">
      <c r="A785" s="20" t="s">
        <v>362</v>
      </c>
      <c r="B785" s="648" t="s">
        <v>339</v>
      </c>
      <c r="C785" s="648"/>
      <c r="D785" s="648"/>
      <c r="E785" s="648"/>
      <c r="F785" s="648"/>
      <c r="G785" s="648"/>
      <c r="H785" s="648"/>
      <c r="I785" s="648"/>
      <c r="J785" s="648"/>
      <c r="K785" s="648"/>
      <c r="L785" s="648"/>
      <c r="M785" s="648"/>
      <c r="N785" s="221"/>
      <c r="O785" s="19"/>
    </row>
    <row r="786" spans="1:15" s="6" customFormat="1" ht="17.25" customHeight="1" x14ac:dyDescent="0.3">
      <c r="A786" s="20"/>
      <c r="B786" s="24" t="s">
        <v>318</v>
      </c>
      <c r="C786" s="29"/>
      <c r="D786" s="24"/>
      <c r="E786" s="30"/>
      <c r="F786" s="30"/>
      <c r="G786" s="30" t="s">
        <v>332</v>
      </c>
      <c r="H786" s="30"/>
      <c r="I786" s="30"/>
      <c r="J786" s="30"/>
      <c r="K786" s="30"/>
      <c r="L786" s="30"/>
      <c r="M786" s="30"/>
      <c r="N786" s="221"/>
      <c r="O786" s="19"/>
    </row>
    <row r="787" spans="1:15" s="6" customFormat="1" ht="17.25" customHeight="1" x14ac:dyDescent="0.3">
      <c r="A787" s="20"/>
      <c r="B787" s="31"/>
      <c r="C787" s="29"/>
      <c r="D787" s="24"/>
      <c r="E787" s="30"/>
      <c r="F787" s="30"/>
      <c r="G787" s="30"/>
      <c r="H787" s="30"/>
      <c r="I787" s="30"/>
      <c r="J787" s="30"/>
      <c r="K787" s="30"/>
      <c r="L787" s="30"/>
      <c r="M787" s="30"/>
      <c r="N787" s="221"/>
      <c r="O787" s="19"/>
    </row>
    <row r="788" spans="1:15" s="6" customFormat="1" ht="17.25" customHeight="1" x14ac:dyDescent="0.3">
      <c r="A788" s="20"/>
      <c r="B788" s="362" t="s">
        <v>67</v>
      </c>
      <c r="C788" s="363">
        <v>4</v>
      </c>
      <c r="D788" s="364" t="s">
        <v>64</v>
      </c>
      <c r="E788" s="30"/>
      <c r="F788" s="30"/>
      <c r="G788" s="30"/>
      <c r="H788" s="30"/>
      <c r="I788" s="30"/>
      <c r="J788" s="30"/>
      <c r="K788" s="30"/>
      <c r="L788" s="30"/>
      <c r="M788" s="30"/>
      <c r="N788" s="221"/>
      <c r="O788" s="19"/>
    </row>
    <row r="789" spans="1:15" s="6" customFormat="1" ht="17.25" customHeight="1" x14ac:dyDescent="0.3">
      <c r="A789" s="20"/>
      <c r="B789" s="31"/>
      <c r="C789" s="29"/>
      <c r="D789" s="24"/>
      <c r="E789" s="30"/>
      <c r="F789" s="30"/>
      <c r="G789" s="30"/>
      <c r="H789" s="30"/>
      <c r="I789" s="30"/>
      <c r="J789" s="30"/>
      <c r="K789" s="30"/>
      <c r="L789" s="30"/>
      <c r="M789" s="30"/>
      <c r="N789" s="221"/>
      <c r="O789" s="19"/>
    </row>
    <row r="790" spans="1:15" s="6" customFormat="1" ht="27" customHeight="1" x14ac:dyDescent="0.3">
      <c r="A790" s="20" t="s">
        <v>428</v>
      </c>
      <c r="B790" s="648" t="str">
        <f>'PLANILHA ORÇAM.'!D128</f>
        <v xml:space="preserve">Barra de apoio para portadores de necessidades especiais, reta, em aço INOX polido, comprimento: 80 cm / diâmetro minimo 3cm. (Fornecimento e instalação)                                               </v>
      </c>
      <c r="C790" s="648"/>
      <c r="D790" s="648"/>
      <c r="E790" s="648"/>
      <c r="F790" s="648"/>
      <c r="G790" s="648"/>
      <c r="H790" s="648"/>
      <c r="I790" s="648"/>
      <c r="J790" s="648"/>
      <c r="K790" s="648"/>
      <c r="L790" s="648"/>
      <c r="M790" s="648"/>
      <c r="N790" s="221"/>
      <c r="O790" s="19"/>
    </row>
    <row r="791" spans="1:15" s="6" customFormat="1" ht="17.25" customHeight="1" x14ac:dyDescent="0.3">
      <c r="A791" s="20"/>
      <c r="B791" s="24" t="s">
        <v>364</v>
      </c>
      <c r="C791" s="29"/>
      <c r="D791" s="24"/>
      <c r="E791" s="30"/>
      <c r="F791" s="30"/>
      <c r="G791" s="30" t="s">
        <v>332</v>
      </c>
      <c r="H791" s="30"/>
      <c r="I791" s="30"/>
      <c r="J791" s="30"/>
      <c r="K791" s="30"/>
      <c r="L791" s="30"/>
      <c r="M791" s="30"/>
      <c r="N791" s="221"/>
      <c r="O791" s="19"/>
    </row>
    <row r="792" spans="1:15" s="6" customFormat="1" ht="17.25" customHeight="1" x14ac:dyDescent="0.3">
      <c r="A792" s="20"/>
      <c r="B792" s="31"/>
      <c r="C792" s="29"/>
      <c r="D792" s="24"/>
      <c r="E792" s="30"/>
      <c r="F792" s="30"/>
      <c r="G792" s="30"/>
      <c r="H792" s="30"/>
      <c r="I792" s="30"/>
      <c r="J792" s="30"/>
      <c r="K792" s="30"/>
      <c r="L792" s="30"/>
      <c r="M792" s="30"/>
      <c r="N792" s="221"/>
      <c r="O792" s="19"/>
    </row>
    <row r="793" spans="1:15" s="6" customFormat="1" ht="17.25" customHeight="1" x14ac:dyDescent="0.3">
      <c r="A793" s="20"/>
      <c r="B793" s="362" t="s">
        <v>67</v>
      </c>
      <c r="C793" s="363">
        <v>5</v>
      </c>
      <c r="D793" s="364" t="s">
        <v>64</v>
      </c>
      <c r="E793" s="30"/>
      <c r="F793" s="30"/>
      <c r="G793" s="30"/>
      <c r="H793" s="30"/>
      <c r="I793" s="30"/>
      <c r="J793" s="30"/>
      <c r="K793" s="30"/>
      <c r="L793" s="30"/>
      <c r="M793" s="30"/>
      <c r="N793" s="221"/>
      <c r="O793" s="19"/>
    </row>
    <row r="794" spans="1:15" s="6" customFormat="1" ht="17.25" customHeight="1" x14ac:dyDescent="0.3">
      <c r="A794" s="20"/>
      <c r="B794" s="31"/>
      <c r="C794" s="29"/>
      <c r="D794" s="24"/>
      <c r="E794" s="30"/>
      <c r="F794" s="30"/>
      <c r="G794" s="30"/>
      <c r="H794" s="30"/>
      <c r="I794" s="30"/>
      <c r="J794" s="30"/>
      <c r="K794" s="30"/>
      <c r="L794" s="30"/>
      <c r="M794" s="30"/>
      <c r="N794" s="221"/>
      <c r="O794" s="19"/>
    </row>
    <row r="795" spans="1:15" s="6" customFormat="1" ht="24.75" customHeight="1" x14ac:dyDescent="0.3">
      <c r="A795" s="20" t="s">
        <v>429</v>
      </c>
      <c r="B795" s="648" t="str">
        <f>'PLANILHA ORÇAM.'!D129</f>
        <v>LAVATÓRIO LOUÇA BRANCA SUSPENSO, 29,5 X 39CM OU EQUIVALENTE, PADRÃO POPULAR, INCLUSO SIFÃO TIPO GARRAFA EM PVC, VÁLVULA E ENGATE FLEXÍVEL 30CM EM PLÁSTICO E TORNEIRA CROMADA DE MESA, PADRÃO POPULAR - FORNECIMENTO E INSTALAÇÃO. AF_01/2020</v>
      </c>
      <c r="C795" s="648"/>
      <c r="D795" s="648"/>
      <c r="E795" s="648"/>
      <c r="F795" s="648"/>
      <c r="G795" s="648"/>
      <c r="H795" s="648"/>
      <c r="I795" s="648"/>
      <c r="J795" s="648"/>
      <c r="K795" s="648"/>
      <c r="L795" s="648"/>
      <c r="M795" s="648"/>
      <c r="N795" s="221"/>
      <c r="O795" s="19"/>
    </row>
    <row r="796" spans="1:15" s="6" customFormat="1" ht="17.25" customHeight="1" x14ac:dyDescent="0.3">
      <c r="A796" s="20"/>
      <c r="B796" s="24" t="s">
        <v>364</v>
      </c>
      <c r="C796" s="29"/>
      <c r="D796" s="24"/>
      <c r="E796" s="30"/>
      <c r="F796" s="30"/>
      <c r="G796" s="30" t="s">
        <v>332</v>
      </c>
      <c r="H796" s="30"/>
      <c r="I796" s="30"/>
      <c r="J796" s="30"/>
      <c r="K796" s="30"/>
      <c r="L796" s="30"/>
      <c r="M796" s="30"/>
      <c r="N796" s="221"/>
      <c r="O796" s="19"/>
    </row>
    <row r="797" spans="1:15" s="6" customFormat="1" ht="17.25" customHeight="1" x14ac:dyDescent="0.3">
      <c r="A797" s="20"/>
      <c r="B797" s="31"/>
      <c r="C797" s="29"/>
      <c r="D797" s="24"/>
      <c r="E797" s="30"/>
      <c r="F797" s="30"/>
      <c r="G797" s="30"/>
      <c r="H797" s="30"/>
      <c r="I797" s="30"/>
      <c r="J797" s="30"/>
      <c r="K797" s="30"/>
      <c r="L797" s="30"/>
      <c r="M797" s="30"/>
      <c r="N797" s="221"/>
      <c r="O797" s="19"/>
    </row>
    <row r="798" spans="1:15" s="6" customFormat="1" ht="17.25" customHeight="1" x14ac:dyDescent="0.3">
      <c r="A798" s="20"/>
      <c r="B798" s="362" t="s">
        <v>67</v>
      </c>
      <c r="C798" s="363">
        <v>6</v>
      </c>
      <c r="D798" s="364" t="s">
        <v>64</v>
      </c>
      <c r="E798" s="30"/>
      <c r="F798" s="30"/>
      <c r="G798" s="30"/>
      <c r="H798" s="30"/>
      <c r="I798" s="30"/>
      <c r="J798" s="30"/>
      <c r="K798" s="30"/>
      <c r="L798" s="30"/>
      <c r="M798" s="30"/>
      <c r="N798" s="221"/>
      <c r="O798" s="19"/>
    </row>
    <row r="799" spans="1:15" s="6" customFormat="1" ht="17.25" customHeight="1" x14ac:dyDescent="0.3">
      <c r="A799" s="20"/>
      <c r="B799" s="31"/>
      <c r="C799" s="29"/>
      <c r="D799" s="24"/>
      <c r="E799" s="30"/>
      <c r="F799" s="30"/>
      <c r="G799" s="30"/>
      <c r="H799" s="30"/>
      <c r="I799" s="30"/>
      <c r="J799" s="30"/>
      <c r="K799" s="30"/>
      <c r="L799" s="30"/>
      <c r="M799" s="30"/>
      <c r="N799" s="221"/>
      <c r="O799" s="19"/>
    </row>
    <row r="800" spans="1:15" s="6" customFormat="1" ht="33" customHeight="1" x14ac:dyDescent="0.3">
      <c r="A800" s="20" t="s">
        <v>430</v>
      </c>
      <c r="B800" s="648" t="str">
        <f>'PLANILHA ORÇAM.'!D130</f>
        <v>VASO SANITARIO SIFONADO CONVENCIONAL PARA PCD SEM FURO FRONTAL COM  LOUÇA BRANCA SEM ASSENTO -  FORNECIMENTO E INSTALAÇÃO. AF_01/2020</v>
      </c>
      <c r="C800" s="648"/>
      <c r="D800" s="648"/>
      <c r="E800" s="648"/>
      <c r="F800" s="648"/>
      <c r="G800" s="648"/>
      <c r="H800" s="648"/>
      <c r="I800" s="648"/>
      <c r="J800" s="648"/>
      <c r="K800" s="648"/>
      <c r="L800" s="648"/>
      <c r="M800" s="648"/>
      <c r="N800" s="221"/>
      <c r="O800" s="19"/>
    </row>
    <row r="801" spans="1:62" s="6" customFormat="1" ht="17.25" customHeight="1" x14ac:dyDescent="0.3">
      <c r="A801" s="20"/>
      <c r="B801" s="24" t="s">
        <v>364</v>
      </c>
      <c r="C801" s="29"/>
      <c r="D801" s="24"/>
      <c r="E801" s="30"/>
      <c r="F801" s="30"/>
      <c r="G801" s="30" t="s">
        <v>332</v>
      </c>
      <c r="H801" s="30"/>
      <c r="I801" s="30"/>
      <c r="J801" s="30"/>
      <c r="K801" s="30"/>
      <c r="L801" s="30"/>
      <c r="M801" s="30"/>
      <c r="N801" s="221"/>
      <c r="O801" s="19"/>
    </row>
    <row r="802" spans="1:62" s="6" customFormat="1" ht="17.25" customHeight="1" x14ac:dyDescent="0.3">
      <c r="A802" s="20"/>
      <c r="B802" s="31"/>
      <c r="C802" s="29"/>
      <c r="D802" s="24"/>
      <c r="E802" s="30"/>
      <c r="F802" s="30"/>
      <c r="G802" s="30"/>
      <c r="H802" s="30"/>
      <c r="I802" s="30"/>
      <c r="J802" s="30"/>
      <c r="K802" s="30"/>
      <c r="L802" s="30"/>
      <c r="M802" s="30"/>
      <c r="N802" s="221"/>
      <c r="O802" s="19"/>
    </row>
    <row r="803" spans="1:62" s="6" customFormat="1" ht="17.25" customHeight="1" x14ac:dyDescent="0.3">
      <c r="A803" s="20"/>
      <c r="B803" s="9" t="s">
        <v>67</v>
      </c>
      <c r="C803" s="85">
        <v>1</v>
      </c>
      <c r="D803" s="12" t="s">
        <v>64</v>
      </c>
      <c r="E803" s="30"/>
      <c r="F803" s="30"/>
      <c r="G803" s="30"/>
      <c r="H803" s="30"/>
      <c r="I803" s="30"/>
      <c r="J803" s="30"/>
      <c r="K803" s="30"/>
      <c r="L803" s="30"/>
      <c r="M803" s="30"/>
      <c r="N803" s="221"/>
      <c r="O803" s="19"/>
    </row>
    <row r="804" spans="1:62" s="6" customFormat="1" ht="17.25" customHeight="1" x14ac:dyDescent="0.3">
      <c r="A804" s="20"/>
      <c r="B804" s="31"/>
      <c r="C804" s="29"/>
      <c r="D804" s="24"/>
      <c r="E804" s="30"/>
      <c r="F804" s="30"/>
      <c r="G804" s="30"/>
      <c r="H804" s="30"/>
      <c r="I804" s="30"/>
      <c r="J804" s="30"/>
      <c r="K804" s="30"/>
      <c r="L804" s="30"/>
      <c r="M804" s="30"/>
      <c r="N804" s="221"/>
      <c r="O804" s="19"/>
    </row>
    <row r="805" spans="1:62" s="6" customFormat="1" ht="33" customHeight="1" x14ac:dyDescent="0.3">
      <c r="A805" s="20" t="s">
        <v>609</v>
      </c>
      <c r="B805" s="648" t="str">
        <f>'PLANILHA ORÇAM.'!D131</f>
        <v>CAIXA SIFONADA, COM GRELHA QUADRADA, INOX, DN 150 X 150 X 50 MM, JUNTA SOLDÁVEL, FORNECIDA E INSTALADA EM RAMAL DE DESCARGA OU EM RAMAL DE ESGOTO SANITÁRIO. AF_08/2022</v>
      </c>
      <c r="C805" s="648"/>
      <c r="D805" s="648"/>
      <c r="E805" s="648"/>
      <c r="F805" s="648"/>
      <c r="G805" s="648"/>
      <c r="H805" s="648"/>
      <c r="I805" s="648"/>
      <c r="J805" s="648"/>
      <c r="K805" s="648"/>
      <c r="L805" s="648"/>
      <c r="M805" s="648"/>
      <c r="N805" s="221"/>
      <c r="O805" s="19"/>
    </row>
    <row r="806" spans="1:62" s="6" customFormat="1" ht="17.25" customHeight="1" x14ac:dyDescent="0.3">
      <c r="A806" s="20"/>
      <c r="B806" s="24" t="s">
        <v>318</v>
      </c>
      <c r="C806" s="29"/>
      <c r="D806" s="24"/>
      <c r="E806" s="30"/>
      <c r="F806" s="30"/>
      <c r="G806" s="30" t="s">
        <v>332</v>
      </c>
      <c r="H806" s="30"/>
      <c r="I806" s="30"/>
      <c r="J806" s="30"/>
      <c r="K806" s="30"/>
      <c r="L806" s="30"/>
      <c r="M806" s="30"/>
      <c r="N806" s="221"/>
      <c r="O806" s="19"/>
    </row>
    <row r="807" spans="1:62" s="6" customFormat="1" ht="17.25" customHeight="1" x14ac:dyDescent="0.3">
      <c r="A807" s="20"/>
      <c r="B807" s="31"/>
      <c r="C807" s="29"/>
      <c r="D807" s="24"/>
      <c r="E807" s="30"/>
      <c r="F807" s="30"/>
      <c r="G807" s="30"/>
      <c r="H807" s="30"/>
      <c r="I807" s="30"/>
      <c r="J807" s="30"/>
      <c r="K807" s="30"/>
      <c r="L807" s="30"/>
      <c r="M807" s="30"/>
      <c r="N807" s="221"/>
      <c r="O807" s="19"/>
    </row>
    <row r="808" spans="1:62" s="6" customFormat="1" ht="17.25" customHeight="1" x14ac:dyDescent="0.3">
      <c r="A808" s="20"/>
      <c r="B808" s="9" t="s">
        <v>67</v>
      </c>
      <c r="C808" s="85">
        <v>1</v>
      </c>
      <c r="D808" s="12" t="s">
        <v>64</v>
      </c>
      <c r="E808" s="30"/>
      <c r="F808" s="30"/>
      <c r="G808" s="30"/>
      <c r="H808" s="30"/>
      <c r="I808" s="30"/>
      <c r="J808" s="30"/>
      <c r="K808" s="30"/>
      <c r="L808" s="30"/>
      <c r="M808" s="30"/>
      <c r="N808" s="221"/>
      <c r="O808" s="19"/>
    </row>
    <row r="809" spans="1:62" s="6" customFormat="1" ht="17.25" customHeight="1" x14ac:dyDescent="0.3">
      <c r="A809" s="20"/>
      <c r="B809" s="31"/>
      <c r="C809" s="29"/>
      <c r="D809" s="24"/>
      <c r="E809" s="30"/>
      <c r="F809" s="30"/>
      <c r="G809" s="30"/>
      <c r="H809" s="30"/>
      <c r="I809" s="30"/>
      <c r="J809" s="30"/>
      <c r="K809" s="30"/>
      <c r="L809" s="30"/>
      <c r="M809" s="30"/>
      <c r="N809" s="221"/>
      <c r="O809" s="19"/>
    </row>
    <row r="810" spans="1:62" s="2" customFormat="1" ht="15.75" x14ac:dyDescent="0.25">
      <c r="A810" s="365" t="s">
        <v>247</v>
      </c>
      <c r="B810" s="366" t="str">
        <f>'[20]PLANILHA ORÇAM.'!B171:H171</f>
        <v>ELÉTRICO</v>
      </c>
      <c r="C810" s="366"/>
      <c r="D810" s="366"/>
      <c r="E810" s="367"/>
      <c r="F810" s="366"/>
      <c r="G810" s="366"/>
      <c r="H810" s="366"/>
      <c r="I810" s="366"/>
      <c r="J810" s="366"/>
      <c r="K810" s="366"/>
      <c r="L810" s="366"/>
      <c r="M810" s="368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</row>
    <row r="811" spans="1:62" s="2" customFormat="1" ht="15.75" customHeight="1" x14ac:dyDescent="0.25">
      <c r="A811" s="226"/>
      <c r="B811" s="16"/>
      <c r="C811" s="16"/>
      <c r="D811" s="16"/>
      <c r="E811" s="17"/>
      <c r="F811" s="16"/>
      <c r="G811" s="16"/>
      <c r="H811" s="16"/>
      <c r="I811" s="16"/>
      <c r="J811" s="16"/>
      <c r="K811" s="16"/>
      <c r="L811" s="16"/>
      <c r="M811" s="227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</row>
    <row r="812" spans="1:62" s="2" customFormat="1" ht="15.75" customHeight="1" x14ac:dyDescent="0.25">
      <c r="A812" s="228"/>
      <c r="B812" s="24" t="str">
        <f>'[20]PLANILHA ORÇAM.'!D172</f>
        <v>Iluminação</v>
      </c>
      <c r="C812" s="24"/>
      <c r="D812" s="24"/>
      <c r="E812" s="31"/>
      <c r="F812" s="24"/>
      <c r="G812" s="24"/>
      <c r="H812" s="24"/>
      <c r="I812" s="24"/>
      <c r="J812" s="24"/>
      <c r="K812" s="24"/>
      <c r="L812" s="24"/>
      <c r="M812" s="229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</row>
    <row r="813" spans="1:62" s="2" customFormat="1" ht="15.75" customHeight="1" x14ac:dyDescent="0.25">
      <c r="A813" s="230"/>
      <c r="B813" s="17"/>
      <c r="C813" s="15"/>
      <c r="D813" s="16"/>
      <c r="E813" s="14"/>
      <c r="F813" s="5"/>
      <c r="G813" s="5"/>
      <c r="H813" s="5"/>
      <c r="I813" s="5"/>
      <c r="J813" s="5"/>
      <c r="K813" s="5"/>
      <c r="L813" s="5"/>
      <c r="M813" s="231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</row>
    <row r="814" spans="1:62" s="2" customFormat="1" ht="15.75" customHeight="1" x14ac:dyDescent="0.25">
      <c r="A814" s="230" t="s">
        <v>251</v>
      </c>
      <c r="B814" s="646" t="str">
        <f>'PLANILHA ORÇAM.'!D135</f>
        <v>Luminária tipo LED de embutir 30x30</v>
      </c>
      <c r="C814" s="646"/>
      <c r="D814" s="646"/>
      <c r="E814" s="646"/>
      <c r="F814" s="646"/>
      <c r="G814" s="646"/>
      <c r="H814" s="646"/>
      <c r="I814" s="646"/>
      <c r="J814" s="646"/>
      <c r="K814" s="646"/>
      <c r="L814" s="646"/>
      <c r="M814" s="647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</row>
    <row r="815" spans="1:62" s="2" customFormat="1" ht="15.75" customHeight="1" x14ac:dyDescent="0.25">
      <c r="A815" s="230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23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</row>
    <row r="816" spans="1:62" s="2" customFormat="1" ht="15.75" customHeight="1" x14ac:dyDescent="0.25">
      <c r="A816" s="230"/>
      <c r="B816" s="9" t="s">
        <v>9</v>
      </c>
      <c r="C816" s="85">
        <v>30</v>
      </c>
      <c r="D816" s="12" t="s">
        <v>64</v>
      </c>
      <c r="E816" s="5"/>
      <c r="F816" s="5"/>
      <c r="G816" s="5"/>
      <c r="H816" s="5"/>
      <c r="I816" s="5"/>
      <c r="J816" s="5"/>
      <c r="K816" s="5"/>
      <c r="L816" s="5"/>
      <c r="M816" s="231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</row>
    <row r="817" spans="1:62" s="2" customFormat="1" ht="15.75" customHeight="1" x14ac:dyDescent="0.25">
      <c r="A817" s="230"/>
      <c r="B817" s="17"/>
      <c r="C817" s="15"/>
      <c r="D817" s="16"/>
      <c r="E817" s="14"/>
      <c r="F817" s="5"/>
      <c r="G817" s="5"/>
      <c r="H817" s="5"/>
      <c r="I817" s="5"/>
      <c r="J817" s="5"/>
      <c r="K817" s="5"/>
      <c r="L817" s="5"/>
      <c r="M817" s="231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</row>
    <row r="818" spans="1:62" s="2" customFormat="1" ht="15.75" customHeight="1" x14ac:dyDescent="0.25">
      <c r="A818" s="230"/>
      <c r="B818" s="17"/>
      <c r="C818" s="15"/>
      <c r="D818" s="16"/>
      <c r="E818" s="14"/>
      <c r="F818" s="5"/>
      <c r="G818" s="5"/>
      <c r="H818" s="5"/>
      <c r="I818" s="5"/>
      <c r="J818" s="5"/>
      <c r="K818" s="5"/>
      <c r="L818" s="5"/>
      <c r="M818" s="231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</row>
    <row r="819" spans="1:62" s="2" customFormat="1" ht="15.75" customHeight="1" x14ac:dyDescent="0.25">
      <c r="A819" s="228"/>
      <c r="B819" s="24" t="str">
        <f>'[20]PLANILHA ORÇAM.'!D175</f>
        <v>Caixa PVC</v>
      </c>
      <c r="C819" s="24"/>
      <c r="D819" s="24"/>
      <c r="E819" s="31"/>
      <c r="F819" s="24"/>
      <c r="G819" s="24"/>
      <c r="H819" s="24"/>
      <c r="I819" s="24"/>
      <c r="J819" s="24"/>
      <c r="K819" s="24"/>
      <c r="L819" s="24"/>
      <c r="M819" s="229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</row>
    <row r="820" spans="1:62" s="2" customFormat="1" ht="15.75" customHeight="1" x14ac:dyDescent="0.25">
      <c r="A820" s="230"/>
      <c r="B820" s="17"/>
      <c r="C820" s="15"/>
      <c r="D820" s="16"/>
      <c r="E820" s="14"/>
      <c r="F820" s="5"/>
      <c r="G820" s="5"/>
      <c r="H820" s="5"/>
      <c r="I820" s="5"/>
      <c r="J820" s="5"/>
      <c r="K820" s="5"/>
      <c r="L820" s="5"/>
      <c r="M820" s="231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</row>
    <row r="821" spans="1:62" s="2" customFormat="1" ht="15.75" customHeight="1" x14ac:dyDescent="0.25">
      <c r="A821" s="230" t="s">
        <v>624</v>
      </c>
      <c r="B821" s="649" t="s">
        <v>365</v>
      </c>
      <c r="C821" s="649"/>
      <c r="D821" s="649"/>
      <c r="E821" s="649"/>
      <c r="F821" s="649"/>
      <c r="G821" s="649"/>
      <c r="H821" s="649"/>
      <c r="I821" s="649"/>
      <c r="J821" s="649"/>
      <c r="K821" s="649"/>
      <c r="L821" s="649"/>
      <c r="M821" s="233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</row>
    <row r="822" spans="1:62" s="2" customFormat="1" ht="15.75" customHeight="1" x14ac:dyDescent="0.25">
      <c r="A822" s="230"/>
      <c r="B822" s="234"/>
      <c r="C822" s="234"/>
      <c r="D822" s="234"/>
      <c r="E822" s="234"/>
      <c r="F822" s="234"/>
      <c r="G822" s="234"/>
      <c r="H822" s="234"/>
      <c r="I822" s="234"/>
      <c r="J822" s="234"/>
      <c r="K822" s="234"/>
      <c r="L822" s="234"/>
      <c r="M822" s="233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</row>
    <row r="823" spans="1:62" s="2" customFormat="1" ht="15.75" customHeight="1" x14ac:dyDescent="0.25">
      <c r="A823" s="230"/>
      <c r="B823" s="9" t="s">
        <v>67</v>
      </c>
      <c r="C823" s="85">
        <v>88</v>
      </c>
      <c r="D823" s="12" t="s">
        <v>64</v>
      </c>
      <c r="E823" s="5"/>
      <c r="F823" s="5"/>
      <c r="G823" s="5"/>
      <c r="H823" s="5"/>
      <c r="I823" s="5"/>
      <c r="J823" s="5"/>
      <c r="K823" s="5"/>
      <c r="L823" s="5"/>
      <c r="M823" s="231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</row>
    <row r="824" spans="1:62" s="2" customFormat="1" ht="15.75" customHeight="1" x14ac:dyDescent="0.25">
      <c r="A824" s="230"/>
      <c r="B824" s="17"/>
      <c r="C824" s="15"/>
      <c r="D824" s="16"/>
      <c r="E824" s="14"/>
      <c r="F824" s="5"/>
      <c r="G824" s="5"/>
      <c r="H824" s="5"/>
      <c r="I824" s="5"/>
      <c r="J824" s="5"/>
      <c r="K824" s="5"/>
      <c r="L824" s="5"/>
      <c r="M824" s="231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</row>
    <row r="825" spans="1:62" s="2" customFormat="1" ht="15.75" customHeight="1" x14ac:dyDescent="0.25">
      <c r="A825" s="228"/>
      <c r="B825" s="24" t="str">
        <f>'[20]PLANILHA ORÇAM.'!D180</f>
        <v>Tomadas e interruptores</v>
      </c>
      <c r="C825" s="24"/>
      <c r="D825" s="24"/>
      <c r="E825" s="31"/>
      <c r="F825" s="24"/>
      <c r="G825" s="24"/>
      <c r="H825" s="24"/>
      <c r="I825" s="24"/>
      <c r="J825" s="24"/>
      <c r="K825" s="24"/>
      <c r="L825" s="24"/>
      <c r="M825" s="229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</row>
    <row r="826" spans="1:62" s="2" customFormat="1" ht="15.75" customHeight="1" x14ac:dyDescent="0.25">
      <c r="A826" s="226"/>
      <c r="B826" s="16"/>
      <c r="C826" s="16"/>
      <c r="D826" s="16"/>
      <c r="E826" s="17"/>
      <c r="F826" s="16"/>
      <c r="G826" s="16"/>
      <c r="H826" s="16"/>
      <c r="I826" s="16"/>
      <c r="J826" s="16"/>
      <c r="K826" s="16"/>
      <c r="L826" s="16"/>
      <c r="M826" s="227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</row>
    <row r="827" spans="1:62" s="2" customFormat="1" ht="15.75" customHeight="1" x14ac:dyDescent="0.25">
      <c r="A827" s="230" t="s">
        <v>446</v>
      </c>
      <c r="B827" s="5" t="s">
        <v>218</v>
      </c>
      <c r="C827" s="5"/>
      <c r="D827" s="5"/>
      <c r="E827" s="14"/>
      <c r="F827" s="5"/>
      <c r="G827" s="5"/>
      <c r="H827" s="5"/>
      <c r="I827" s="5"/>
      <c r="J827" s="5"/>
      <c r="K827" s="5"/>
      <c r="L827" s="5"/>
      <c r="M827" s="231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</row>
    <row r="828" spans="1:62" s="2" customFormat="1" ht="15.75" customHeight="1" x14ac:dyDescent="0.25">
      <c r="A828" s="230"/>
      <c r="B828" s="5"/>
      <c r="C828" s="5"/>
      <c r="D828" s="5"/>
      <c r="E828" s="14"/>
      <c r="F828" s="5"/>
      <c r="G828" s="5"/>
      <c r="H828" s="5"/>
      <c r="I828" s="5"/>
      <c r="J828" s="5"/>
      <c r="K828" s="5"/>
      <c r="L828" s="5"/>
      <c r="M828" s="231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</row>
    <row r="829" spans="1:62" s="2" customFormat="1" ht="15.75" customHeight="1" x14ac:dyDescent="0.25">
      <c r="A829" s="230"/>
      <c r="B829" s="9" t="s">
        <v>67</v>
      </c>
      <c r="C829" s="85">
        <v>78</v>
      </c>
      <c r="D829" s="12" t="s">
        <v>64</v>
      </c>
      <c r="E829" s="5"/>
      <c r="F829" s="5"/>
      <c r="G829" s="5"/>
      <c r="H829" s="5"/>
      <c r="I829" s="5"/>
      <c r="J829" s="5"/>
      <c r="K829" s="5"/>
      <c r="L829" s="5"/>
      <c r="M829" s="231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</row>
    <row r="830" spans="1:62" s="2" customFormat="1" ht="15.75" customHeight="1" x14ac:dyDescent="0.25">
      <c r="A830" s="230"/>
      <c r="B830" s="17"/>
      <c r="C830" s="15"/>
      <c r="D830" s="16"/>
      <c r="E830" s="14"/>
      <c r="F830" s="5"/>
      <c r="G830" s="5"/>
      <c r="H830" s="5"/>
      <c r="I830" s="5"/>
      <c r="J830" s="5"/>
      <c r="K830" s="5"/>
      <c r="L830" s="5"/>
      <c r="M830" s="231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</row>
    <row r="831" spans="1:62" s="2" customFormat="1" ht="15.75" customHeight="1" x14ac:dyDescent="0.25">
      <c r="A831" s="230" t="s">
        <v>533</v>
      </c>
      <c r="B831" s="5" t="s">
        <v>220</v>
      </c>
      <c r="C831" s="5"/>
      <c r="D831" s="5"/>
      <c r="E831" s="14"/>
      <c r="F831" s="5"/>
      <c r="G831" s="5"/>
      <c r="H831" s="5"/>
      <c r="I831" s="5"/>
      <c r="J831" s="5"/>
      <c r="K831" s="5"/>
      <c r="L831" s="5"/>
      <c r="M831" s="231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</row>
    <row r="832" spans="1:62" s="2" customFormat="1" ht="15.75" customHeight="1" x14ac:dyDescent="0.25">
      <c r="A832" s="230"/>
      <c r="B832" s="5"/>
      <c r="C832" s="5"/>
      <c r="D832" s="5"/>
      <c r="E832" s="14"/>
      <c r="F832" s="5"/>
      <c r="G832" s="5"/>
      <c r="H832" s="5"/>
      <c r="I832" s="5"/>
      <c r="J832" s="5"/>
      <c r="K832" s="5"/>
      <c r="L832" s="5"/>
      <c r="M832" s="231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</row>
    <row r="833" spans="1:62" s="2" customFormat="1" ht="15.75" customHeight="1" x14ac:dyDescent="0.25">
      <c r="A833" s="230"/>
      <c r="B833" s="9" t="s">
        <v>67</v>
      </c>
      <c r="C833" s="85">
        <v>10</v>
      </c>
      <c r="D833" s="12" t="str">
        <f>'[20]PLANILHA ORÇAM.'!E184</f>
        <v>und</v>
      </c>
      <c r="E833" s="5"/>
      <c r="F833" s="5"/>
      <c r="G833" s="5"/>
      <c r="H833" s="5"/>
      <c r="I833" s="5"/>
      <c r="J833" s="5"/>
      <c r="K833" s="5"/>
      <c r="L833" s="5"/>
      <c r="M833" s="231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</row>
    <row r="834" spans="1:62" s="2" customFormat="1" ht="15.75" customHeight="1" x14ac:dyDescent="0.25">
      <c r="A834" s="230"/>
      <c r="B834" s="17"/>
      <c r="C834" s="15"/>
      <c r="D834" s="16"/>
      <c r="E834" s="14"/>
      <c r="F834" s="5"/>
      <c r="G834" s="5"/>
      <c r="H834" s="5"/>
      <c r="I834" s="5"/>
      <c r="J834" s="5"/>
      <c r="K834" s="5"/>
      <c r="L834" s="5"/>
      <c r="M834" s="231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</row>
    <row r="835" spans="1:62" s="2" customFormat="1" ht="15.75" customHeight="1" x14ac:dyDescent="0.25">
      <c r="A835" s="228"/>
      <c r="B835" s="24" t="str">
        <f>'[20]PLANILHA ORÇAM.'!D186</f>
        <v>Condutores</v>
      </c>
      <c r="C835" s="24"/>
      <c r="D835" s="24"/>
      <c r="E835" s="31"/>
      <c r="F835" s="24"/>
      <c r="G835" s="24"/>
      <c r="H835" s="24"/>
      <c r="I835" s="24"/>
      <c r="J835" s="24"/>
      <c r="K835" s="24"/>
      <c r="L835" s="24"/>
      <c r="M835" s="229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</row>
    <row r="836" spans="1:62" s="2" customFormat="1" ht="15.75" customHeight="1" x14ac:dyDescent="0.25">
      <c r="A836" s="230"/>
      <c r="B836" s="17"/>
      <c r="C836" s="15"/>
      <c r="D836" s="16"/>
      <c r="E836" s="14"/>
      <c r="F836" s="5"/>
      <c r="G836" s="5"/>
      <c r="H836" s="5"/>
      <c r="I836" s="5"/>
      <c r="J836" s="5"/>
      <c r="K836" s="5"/>
      <c r="L836" s="5"/>
      <c r="M836" s="231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</row>
    <row r="837" spans="1:62" s="2" customFormat="1" ht="15.75" customHeight="1" x14ac:dyDescent="0.25">
      <c r="A837" s="230" t="s">
        <v>534</v>
      </c>
      <c r="B837" s="5" t="s">
        <v>223</v>
      </c>
      <c r="C837" s="5"/>
      <c r="D837" s="5"/>
      <c r="E837" s="14"/>
      <c r="F837" s="5"/>
      <c r="G837" s="5"/>
      <c r="H837" s="5"/>
      <c r="I837" s="5"/>
      <c r="J837" s="5"/>
      <c r="K837" s="5"/>
      <c r="L837" s="5"/>
      <c r="M837" s="231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</row>
    <row r="838" spans="1:62" s="2" customFormat="1" ht="15.75" customHeight="1" x14ac:dyDescent="0.25">
      <c r="A838" s="230"/>
      <c r="B838" s="5"/>
      <c r="C838" s="5"/>
      <c r="D838" s="5"/>
      <c r="E838" s="14"/>
      <c r="F838" s="5"/>
      <c r="G838" s="5"/>
      <c r="H838" s="5"/>
      <c r="I838" s="5"/>
      <c r="J838" s="5"/>
      <c r="K838" s="5"/>
      <c r="L838" s="5"/>
      <c r="M838" s="231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</row>
    <row r="839" spans="1:62" s="2" customFormat="1" ht="15.75" customHeight="1" x14ac:dyDescent="0.25">
      <c r="A839" s="230"/>
      <c r="B839" s="9" t="s">
        <v>67</v>
      </c>
      <c r="C839" s="85">
        <f>43.95+94.95+119.2</f>
        <v>258.10000000000002</v>
      </c>
      <c r="D839" s="12" t="s">
        <v>57</v>
      </c>
      <c r="E839" s="5"/>
      <c r="F839" s="5"/>
      <c r="G839" s="5"/>
      <c r="H839" s="5"/>
      <c r="I839" s="5"/>
      <c r="J839" s="5"/>
      <c r="K839" s="5"/>
      <c r="L839" s="5"/>
      <c r="M839" s="231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</row>
    <row r="840" spans="1:62" s="2" customFormat="1" ht="15.75" customHeight="1" x14ac:dyDescent="0.25">
      <c r="A840" s="357"/>
      <c r="B840" s="31"/>
      <c r="C840" s="29"/>
      <c r="D840" s="24"/>
      <c r="E840" s="30"/>
      <c r="F840" s="30"/>
      <c r="G840" s="30"/>
      <c r="H840" s="30"/>
      <c r="I840" s="5"/>
      <c r="J840" s="5"/>
      <c r="K840" s="5"/>
      <c r="L840" s="5"/>
      <c r="M840" s="231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</row>
    <row r="841" spans="1:62" s="2" customFormat="1" ht="15.75" customHeight="1" x14ac:dyDescent="0.25">
      <c r="A841" s="230" t="s">
        <v>535</v>
      </c>
      <c r="B841" s="5" t="s">
        <v>345</v>
      </c>
      <c r="C841" s="5"/>
      <c r="D841" s="5"/>
      <c r="E841" s="14"/>
      <c r="F841" s="5"/>
      <c r="G841" s="5"/>
      <c r="H841" s="5"/>
      <c r="I841" s="5"/>
      <c r="J841" s="5"/>
      <c r="K841" s="5"/>
      <c r="L841" s="5"/>
      <c r="M841" s="231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</row>
    <row r="842" spans="1:62" s="2" customFormat="1" ht="15.75" customHeight="1" x14ac:dyDescent="0.25">
      <c r="A842" s="230"/>
      <c r="B842" s="5"/>
      <c r="C842" s="5"/>
      <c r="D842" s="5"/>
      <c r="E842" s="14"/>
      <c r="F842" s="5"/>
      <c r="G842" s="5"/>
      <c r="H842" s="5"/>
      <c r="I842" s="5"/>
      <c r="J842" s="5"/>
      <c r="K842" s="5"/>
      <c r="L842" s="5"/>
      <c r="M842" s="231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</row>
    <row r="843" spans="1:62" s="2" customFormat="1" ht="15.75" customHeight="1" x14ac:dyDescent="0.25">
      <c r="A843" s="230"/>
      <c r="B843" s="9" t="s">
        <v>67</v>
      </c>
      <c r="C843" s="85">
        <f>90.25+42.3+132.55+126.55</f>
        <v>391.65000000000003</v>
      </c>
      <c r="D843" s="12" t="s">
        <v>57</v>
      </c>
      <c r="E843" s="5"/>
      <c r="F843" s="5"/>
      <c r="G843" s="5"/>
      <c r="H843" s="5"/>
      <c r="I843" s="5"/>
      <c r="J843" s="5"/>
      <c r="K843" s="5"/>
      <c r="L843" s="5"/>
      <c r="M843" s="231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</row>
    <row r="844" spans="1:62" s="2" customFormat="1" ht="15.75" customHeight="1" x14ac:dyDescent="0.25">
      <c r="A844" s="357"/>
      <c r="B844" s="31"/>
      <c r="C844" s="29"/>
      <c r="D844" s="24"/>
      <c r="E844" s="30"/>
      <c r="F844" s="30"/>
      <c r="G844" s="30"/>
      <c r="H844" s="30"/>
      <c r="I844" s="5"/>
      <c r="J844" s="5"/>
      <c r="K844" s="5"/>
      <c r="L844" s="5"/>
      <c r="M844" s="231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</row>
    <row r="845" spans="1:62" s="2" customFormat="1" ht="15.75" customHeight="1" x14ac:dyDescent="0.25">
      <c r="A845" s="230" t="s">
        <v>536</v>
      </c>
      <c r="B845" s="5" t="s">
        <v>346</v>
      </c>
      <c r="C845" s="5"/>
      <c r="D845" s="5"/>
      <c r="E845" s="14"/>
      <c r="F845" s="5"/>
      <c r="G845" s="5"/>
      <c r="H845" s="5"/>
      <c r="I845" s="5"/>
      <c r="J845" s="5"/>
      <c r="K845" s="5"/>
      <c r="L845" s="5"/>
      <c r="M845" s="231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</row>
    <row r="846" spans="1:62" s="2" customFormat="1" ht="15.75" customHeight="1" x14ac:dyDescent="0.25">
      <c r="A846" s="230"/>
      <c r="B846" s="5"/>
      <c r="C846" s="5"/>
      <c r="D846" s="5"/>
      <c r="E846" s="14"/>
      <c r="F846" s="5"/>
      <c r="G846" s="5"/>
      <c r="H846" s="5"/>
      <c r="I846" s="5"/>
      <c r="J846" s="5"/>
      <c r="K846" s="5"/>
      <c r="L846" s="5"/>
      <c r="M846" s="231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</row>
    <row r="847" spans="1:62" s="2" customFormat="1" ht="15.75" customHeight="1" x14ac:dyDescent="0.25">
      <c r="A847" s="230"/>
      <c r="B847" s="9" t="s">
        <v>67</v>
      </c>
      <c r="C847" s="85">
        <f>55.1+55.1+44.55</f>
        <v>154.75</v>
      </c>
      <c r="D847" s="12" t="s">
        <v>57</v>
      </c>
      <c r="E847" s="5"/>
      <c r="F847" s="5"/>
      <c r="G847" s="5"/>
      <c r="H847" s="5"/>
      <c r="I847" s="5"/>
      <c r="J847" s="5"/>
      <c r="K847" s="5"/>
      <c r="L847" s="5"/>
      <c r="M847" s="231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</row>
    <row r="848" spans="1:62" s="2" customFormat="1" ht="15.75" customHeight="1" x14ac:dyDescent="0.25">
      <c r="A848" s="357"/>
      <c r="B848" s="31"/>
      <c r="C848" s="29"/>
      <c r="D848" s="24"/>
      <c r="E848" s="30"/>
      <c r="F848" s="30"/>
      <c r="G848" s="30"/>
      <c r="H848" s="30"/>
      <c r="I848" s="5"/>
      <c r="J848" s="5"/>
      <c r="K848" s="5"/>
      <c r="L848" s="5"/>
      <c r="M848" s="231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</row>
    <row r="849" spans="1:62" s="2" customFormat="1" ht="15.75" customHeight="1" x14ac:dyDescent="0.25">
      <c r="A849" s="230" t="s">
        <v>537</v>
      </c>
      <c r="B849" s="5" t="s">
        <v>347</v>
      </c>
      <c r="C849" s="5"/>
      <c r="D849" s="5"/>
      <c r="E849" s="14"/>
      <c r="F849" s="5"/>
      <c r="G849" s="5"/>
      <c r="H849" s="5"/>
      <c r="I849" s="5"/>
      <c r="J849" s="5"/>
      <c r="K849" s="5"/>
      <c r="L849" s="5"/>
      <c r="M849" s="231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</row>
    <row r="850" spans="1:62" s="2" customFormat="1" ht="15.75" customHeight="1" x14ac:dyDescent="0.25">
      <c r="A850" s="230"/>
      <c r="B850" s="5"/>
      <c r="C850" s="5"/>
      <c r="D850" s="5"/>
      <c r="E850" s="14"/>
      <c r="F850" s="5"/>
      <c r="G850" s="5"/>
      <c r="H850" s="5"/>
      <c r="I850" s="5"/>
      <c r="J850" s="5"/>
      <c r="K850" s="5"/>
      <c r="L850" s="5"/>
      <c r="M850" s="231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</row>
    <row r="851" spans="1:62" s="2" customFormat="1" ht="15.75" customHeight="1" x14ac:dyDescent="0.25">
      <c r="A851" s="230"/>
      <c r="B851" s="9" t="s">
        <v>67</v>
      </c>
      <c r="C851" s="85">
        <f>68.95+6.6+68.95+68.95</f>
        <v>213.45</v>
      </c>
      <c r="D851" s="12" t="s">
        <v>57</v>
      </c>
      <c r="E851" s="5"/>
      <c r="F851" s="5"/>
      <c r="G851" s="5"/>
      <c r="H851" s="5"/>
      <c r="I851" s="5"/>
      <c r="J851" s="5"/>
      <c r="K851" s="5"/>
      <c r="L851" s="5"/>
      <c r="M851" s="231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</row>
    <row r="852" spans="1:62" s="2" customFormat="1" ht="15.75" customHeight="1" x14ac:dyDescent="0.25">
      <c r="A852" s="357"/>
      <c r="B852" s="31"/>
      <c r="C852" s="29"/>
      <c r="D852" s="24"/>
      <c r="E852" s="30"/>
      <c r="F852" s="30"/>
      <c r="G852" s="30"/>
      <c r="H852" s="30"/>
      <c r="I852" s="5"/>
      <c r="J852" s="5"/>
      <c r="K852" s="5"/>
      <c r="L852" s="5"/>
      <c r="M852" s="231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</row>
    <row r="853" spans="1:62" s="2" customFormat="1" ht="15.75" customHeight="1" x14ac:dyDescent="0.25">
      <c r="A853" s="230" t="s">
        <v>538</v>
      </c>
      <c r="B853" s="5" t="s">
        <v>348</v>
      </c>
      <c r="C853" s="5"/>
      <c r="D853" s="5"/>
      <c r="E853" s="14"/>
      <c r="F853" s="5"/>
      <c r="G853" s="5"/>
      <c r="H853" s="5"/>
      <c r="I853" s="5"/>
      <c r="J853" s="5"/>
      <c r="K853" s="5"/>
      <c r="L853" s="5"/>
      <c r="M853" s="231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</row>
    <row r="854" spans="1:62" s="2" customFormat="1" ht="15.75" customHeight="1" x14ac:dyDescent="0.25">
      <c r="A854" s="230"/>
      <c r="B854" s="5"/>
      <c r="C854" s="5"/>
      <c r="D854" s="5"/>
      <c r="E854" s="14"/>
      <c r="F854" s="5"/>
      <c r="G854" s="5"/>
      <c r="H854" s="5"/>
      <c r="I854" s="5"/>
      <c r="J854" s="5"/>
      <c r="K854" s="5"/>
      <c r="L854" s="5"/>
      <c r="M854" s="231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</row>
    <row r="855" spans="1:62" s="2" customFormat="1" ht="15.75" customHeight="1" x14ac:dyDescent="0.25">
      <c r="A855" s="230"/>
      <c r="B855" s="9" t="s">
        <v>67</v>
      </c>
      <c r="C855" s="85">
        <f>31.85+31.85+31.85+34.95</f>
        <v>130.5</v>
      </c>
      <c r="D855" s="12" t="s">
        <v>57</v>
      </c>
      <c r="E855" s="5"/>
      <c r="F855" s="5"/>
      <c r="G855" s="5"/>
      <c r="H855" s="5"/>
      <c r="I855" s="5"/>
      <c r="J855" s="5"/>
      <c r="K855" s="5"/>
      <c r="L855" s="5"/>
      <c r="M855" s="231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</row>
    <row r="856" spans="1:62" s="2" customFormat="1" ht="15.75" customHeight="1" x14ac:dyDescent="0.25">
      <c r="A856" s="357"/>
      <c r="B856" s="31"/>
      <c r="C856" s="29"/>
      <c r="D856" s="24"/>
      <c r="E856" s="30"/>
      <c r="F856" s="30"/>
      <c r="G856" s="30"/>
      <c r="H856" s="30"/>
      <c r="I856" s="30"/>
      <c r="J856" s="30"/>
      <c r="K856" s="30"/>
      <c r="L856" s="30"/>
      <c r="M856" s="358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</row>
    <row r="857" spans="1:62" s="2" customFormat="1" ht="15.75" customHeight="1" x14ac:dyDescent="0.25">
      <c r="A857" s="230" t="s">
        <v>539</v>
      </c>
      <c r="B857" s="5" t="s">
        <v>349</v>
      </c>
      <c r="C857" s="5"/>
      <c r="D857" s="5"/>
      <c r="E857" s="14"/>
      <c r="F857" s="5"/>
      <c r="G857" s="5"/>
      <c r="H857" s="5"/>
      <c r="I857" s="5"/>
      <c r="J857" s="5"/>
      <c r="K857" s="5"/>
      <c r="L857" s="5"/>
      <c r="M857" s="231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</row>
    <row r="858" spans="1:62" s="2" customFormat="1" ht="15.75" customHeight="1" x14ac:dyDescent="0.25">
      <c r="A858" s="230"/>
      <c r="B858" s="5"/>
      <c r="C858" s="5"/>
      <c r="D858" s="5"/>
      <c r="E858" s="14"/>
      <c r="F858" s="5"/>
      <c r="G858" s="5"/>
      <c r="H858" s="5"/>
      <c r="I858" s="5"/>
      <c r="J858" s="5"/>
      <c r="K858" s="5"/>
      <c r="L858" s="5"/>
      <c r="M858" s="231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</row>
    <row r="859" spans="1:62" s="2" customFormat="1" ht="15.75" customHeight="1" x14ac:dyDescent="0.25">
      <c r="A859" s="230"/>
      <c r="B859" s="9" t="s">
        <v>67</v>
      </c>
      <c r="C859" s="85">
        <f>3.1+3.1+3.1</f>
        <v>9.3000000000000007</v>
      </c>
      <c r="D859" s="12" t="s">
        <v>57</v>
      </c>
      <c r="E859" s="5"/>
      <c r="F859" s="5"/>
      <c r="G859" s="5"/>
      <c r="H859" s="5"/>
      <c r="I859" s="5"/>
      <c r="J859" s="5"/>
      <c r="K859" s="5"/>
      <c r="L859" s="5"/>
      <c r="M859" s="231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</row>
    <row r="860" spans="1:62" s="2" customFormat="1" ht="15.75" customHeight="1" x14ac:dyDescent="0.25">
      <c r="A860" s="357"/>
      <c r="B860" s="31"/>
      <c r="C860" s="29"/>
      <c r="D860" s="24"/>
      <c r="E860" s="30"/>
      <c r="F860" s="30"/>
      <c r="G860" s="30"/>
      <c r="H860" s="30"/>
      <c r="I860" s="30"/>
      <c r="J860" s="30"/>
      <c r="K860" s="30"/>
      <c r="L860" s="30"/>
      <c r="M860" s="358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</row>
    <row r="861" spans="1:62" s="2" customFormat="1" ht="15.75" customHeight="1" x14ac:dyDescent="0.25">
      <c r="A861" s="230" t="s">
        <v>540</v>
      </c>
      <c r="B861" s="5" t="s">
        <v>353</v>
      </c>
      <c r="C861" s="5"/>
      <c r="D861" s="5"/>
      <c r="E861" s="14"/>
      <c r="F861" s="5"/>
      <c r="G861" s="5"/>
      <c r="H861" s="5"/>
      <c r="I861" s="5"/>
      <c r="J861" s="5"/>
      <c r="K861" s="5"/>
      <c r="L861" s="5"/>
      <c r="M861" s="231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</row>
    <row r="862" spans="1:62" s="2" customFormat="1" ht="15.75" customHeight="1" x14ac:dyDescent="0.25">
      <c r="A862" s="230"/>
      <c r="B862" s="5"/>
      <c r="C862" s="5"/>
      <c r="D862" s="5"/>
      <c r="E862" s="14"/>
      <c r="F862" s="5"/>
      <c r="G862" s="5"/>
      <c r="H862" s="5"/>
      <c r="I862" s="5"/>
      <c r="J862" s="5"/>
      <c r="K862" s="5"/>
      <c r="L862" s="5"/>
      <c r="M862" s="231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</row>
    <row r="863" spans="1:62" s="2" customFormat="1" ht="15.75" customHeight="1" x14ac:dyDescent="0.25">
      <c r="A863" s="230"/>
      <c r="B863" s="9" t="s">
        <v>67</v>
      </c>
      <c r="C863" s="85">
        <v>3</v>
      </c>
      <c r="D863" s="12" t="s">
        <v>64</v>
      </c>
      <c r="E863" s="5"/>
      <c r="F863" s="5"/>
      <c r="G863" s="5"/>
      <c r="H863" s="5"/>
      <c r="I863" s="5"/>
      <c r="J863" s="5"/>
      <c r="K863" s="5"/>
      <c r="L863" s="5"/>
      <c r="M863" s="231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</row>
    <row r="864" spans="1:62" s="2" customFormat="1" ht="15.75" customHeight="1" x14ac:dyDescent="0.25">
      <c r="A864" s="357"/>
      <c r="B864" s="31"/>
      <c r="C864" s="29"/>
      <c r="D864" s="24"/>
      <c r="E864" s="30"/>
      <c r="F864" s="30"/>
      <c r="G864" s="30"/>
      <c r="H864" s="30"/>
      <c r="I864" s="30"/>
      <c r="J864" s="30"/>
      <c r="K864" s="30"/>
      <c r="L864" s="30"/>
      <c r="M864" s="358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</row>
    <row r="865" spans="1:62" s="2" customFormat="1" ht="15.75" customHeight="1" x14ac:dyDescent="0.25">
      <c r="A865" s="230" t="s">
        <v>541</v>
      </c>
      <c r="B865" s="5" t="s">
        <v>354</v>
      </c>
      <c r="C865" s="5"/>
      <c r="D865" s="5"/>
      <c r="E865" s="14"/>
      <c r="F865" s="5"/>
      <c r="G865" s="5"/>
      <c r="H865" s="5"/>
      <c r="I865" s="5"/>
      <c r="J865" s="5"/>
      <c r="K865" s="5"/>
      <c r="L865" s="5"/>
      <c r="M865" s="231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</row>
    <row r="866" spans="1:62" s="2" customFormat="1" ht="15.75" customHeight="1" x14ac:dyDescent="0.25">
      <c r="A866" s="230"/>
      <c r="B866" s="5"/>
      <c r="C866" s="5"/>
      <c r="D866" s="5"/>
      <c r="E866" s="14"/>
      <c r="F866" s="5"/>
      <c r="G866" s="5"/>
      <c r="H866" s="5"/>
      <c r="I866" s="5"/>
      <c r="J866" s="5"/>
      <c r="K866" s="5"/>
      <c r="L866" s="5"/>
      <c r="M866" s="231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</row>
    <row r="867" spans="1:62" s="2" customFormat="1" ht="15.75" customHeight="1" x14ac:dyDescent="0.25">
      <c r="A867" s="230"/>
      <c r="B867" s="9" t="s">
        <v>67</v>
      </c>
      <c r="C867" s="85">
        <v>1</v>
      </c>
      <c r="D867" s="12" t="s">
        <v>64</v>
      </c>
      <c r="E867" s="5"/>
      <c r="F867" s="5"/>
      <c r="G867" s="5"/>
      <c r="H867" s="5"/>
      <c r="I867" s="5"/>
      <c r="J867" s="5"/>
      <c r="K867" s="5"/>
      <c r="L867" s="5"/>
      <c r="M867" s="231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</row>
    <row r="868" spans="1:62" s="2" customFormat="1" ht="15.75" customHeight="1" x14ac:dyDescent="0.25">
      <c r="A868" s="357"/>
      <c r="B868" s="31"/>
      <c r="C868" s="29"/>
      <c r="D868" s="24"/>
      <c r="E868" s="30"/>
      <c r="F868" s="30"/>
      <c r="G868" s="30"/>
      <c r="H868" s="30"/>
      <c r="I868" s="30"/>
      <c r="J868" s="30"/>
      <c r="K868" s="30"/>
      <c r="L868" s="30"/>
      <c r="M868" s="358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</row>
    <row r="869" spans="1:62" s="2" customFormat="1" ht="15.75" customHeight="1" x14ac:dyDescent="0.25">
      <c r="A869" s="230" t="s">
        <v>542</v>
      </c>
      <c r="B869" s="5" t="s">
        <v>355</v>
      </c>
      <c r="C869" s="5"/>
      <c r="D869" s="5"/>
      <c r="E869" s="14"/>
      <c r="F869" s="5"/>
      <c r="G869" s="5"/>
      <c r="H869" s="5"/>
      <c r="I869" s="5"/>
      <c r="J869" s="5"/>
      <c r="K869" s="5"/>
      <c r="L869" s="5"/>
      <c r="M869" s="231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</row>
    <row r="870" spans="1:62" s="2" customFormat="1" ht="15.75" customHeight="1" x14ac:dyDescent="0.25">
      <c r="A870" s="230"/>
      <c r="B870" s="5"/>
      <c r="C870" s="5"/>
      <c r="D870" s="5"/>
      <c r="E870" s="14"/>
      <c r="F870" s="5"/>
      <c r="G870" s="5"/>
      <c r="H870" s="5"/>
      <c r="I870" s="5"/>
      <c r="J870" s="5"/>
      <c r="K870" s="5"/>
      <c r="L870" s="5"/>
      <c r="M870" s="231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</row>
    <row r="871" spans="1:62" s="2" customFormat="1" ht="15.75" customHeight="1" x14ac:dyDescent="0.25">
      <c r="A871" s="230"/>
      <c r="B871" s="9" t="s">
        <v>67</v>
      </c>
      <c r="C871" s="85">
        <v>1</v>
      </c>
      <c r="D871" s="12" t="s">
        <v>64</v>
      </c>
      <c r="E871" s="5"/>
      <c r="F871" s="5"/>
      <c r="G871" s="5"/>
      <c r="H871" s="5"/>
      <c r="I871" s="5"/>
      <c r="J871" s="5"/>
      <c r="K871" s="5"/>
      <c r="L871" s="5"/>
      <c r="M871" s="231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</row>
    <row r="872" spans="1:62" s="2" customFormat="1" ht="15.75" customHeight="1" x14ac:dyDescent="0.25">
      <c r="A872" s="357"/>
      <c r="B872" s="31"/>
      <c r="C872" s="29"/>
      <c r="D872" s="24"/>
      <c r="E872" s="30"/>
      <c r="F872" s="30"/>
      <c r="G872" s="30"/>
      <c r="H872" s="30"/>
      <c r="I872" s="30"/>
      <c r="J872" s="30"/>
      <c r="K872" s="5"/>
      <c r="L872" s="5"/>
      <c r="M872" s="231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</row>
    <row r="873" spans="1:62" ht="15.75" x14ac:dyDescent="0.25">
      <c r="A873" s="230" t="s">
        <v>543</v>
      </c>
      <c r="B873" s="5" t="s">
        <v>356</v>
      </c>
      <c r="C873" s="5"/>
      <c r="D873" s="5"/>
      <c r="E873" s="14"/>
      <c r="F873" s="5"/>
      <c r="G873" s="5"/>
      <c r="H873" s="5"/>
      <c r="I873" s="5"/>
      <c r="J873" s="5"/>
      <c r="K873" s="5"/>
      <c r="L873" s="5"/>
      <c r="M873" s="231"/>
      <c r="N873" s="235"/>
      <c r="O873" s="235"/>
      <c r="P873" s="237"/>
      <c r="Q873" s="237"/>
      <c r="R873" s="235"/>
      <c r="S873" s="235"/>
      <c r="T873" s="235"/>
      <c r="U873" s="235"/>
      <c r="V873" s="235"/>
      <c r="W873" s="235"/>
      <c r="X873" s="235"/>
      <c r="Y873" s="235"/>
      <c r="Z873" s="235"/>
      <c r="AA873" s="235"/>
      <c r="AB873" s="235"/>
      <c r="AC873" s="235"/>
      <c r="AD873" s="235"/>
      <c r="AE873" s="235"/>
      <c r="AF873" s="235"/>
      <c r="AG873" s="235"/>
      <c r="AH873" s="235"/>
      <c r="AI873" s="235"/>
      <c r="AJ873" s="235"/>
      <c r="AK873" s="235"/>
      <c r="AL873" s="235"/>
      <c r="AM873" s="235"/>
      <c r="AN873" s="235"/>
      <c r="AO873" s="235"/>
      <c r="AP873" s="235"/>
      <c r="AQ873" s="235"/>
      <c r="AR873" s="235"/>
      <c r="AS873" s="235"/>
      <c r="AT873" s="235"/>
      <c r="AU873" s="235"/>
      <c r="AV873" s="235"/>
      <c r="AW873" s="235"/>
      <c r="AX873" s="235"/>
      <c r="AY873" s="235"/>
      <c r="AZ873" s="235"/>
      <c r="BA873" s="235"/>
      <c r="BB873" s="235"/>
      <c r="BC873" s="235"/>
      <c r="BD873" s="235"/>
      <c r="BE873" s="235"/>
      <c r="BF873" s="235"/>
      <c r="BG873" s="235"/>
      <c r="BH873" s="235"/>
      <c r="BI873" s="235"/>
      <c r="BJ873" s="235"/>
    </row>
    <row r="874" spans="1:62" ht="15.75" x14ac:dyDescent="0.25">
      <c r="A874" s="230"/>
      <c r="B874" s="5"/>
      <c r="C874" s="5"/>
      <c r="D874" s="5"/>
      <c r="E874" s="14"/>
      <c r="F874" s="5"/>
      <c r="G874" s="5"/>
      <c r="H874" s="5"/>
      <c r="I874" s="5"/>
      <c r="J874" s="5"/>
      <c r="K874" s="5"/>
      <c r="L874" s="5"/>
      <c r="M874" s="231"/>
      <c r="N874" s="235"/>
      <c r="O874" s="235"/>
      <c r="P874" s="237"/>
      <c r="Q874" s="237"/>
      <c r="R874" s="235"/>
      <c r="S874" s="235"/>
      <c r="T874" s="235"/>
      <c r="U874" s="235"/>
      <c r="V874" s="235"/>
      <c r="W874" s="235"/>
      <c r="X874" s="235"/>
      <c r="Y874" s="235"/>
      <c r="Z874" s="235"/>
      <c r="AA874" s="235"/>
      <c r="AB874" s="235"/>
      <c r="AC874" s="235"/>
      <c r="AD874" s="235"/>
      <c r="AE874" s="235"/>
      <c r="AF874" s="235"/>
      <c r="AG874" s="235"/>
      <c r="AH874" s="235"/>
      <c r="AI874" s="235"/>
      <c r="AJ874" s="235"/>
      <c r="AK874" s="235"/>
      <c r="AL874" s="235"/>
      <c r="AM874" s="235"/>
      <c r="AN874" s="235"/>
      <c r="AO874" s="235"/>
      <c r="AP874" s="235"/>
      <c r="AQ874" s="235"/>
      <c r="AR874" s="235"/>
      <c r="AS874" s="235"/>
      <c r="AT874" s="235"/>
      <c r="AU874" s="235"/>
      <c r="AV874" s="235"/>
      <c r="AW874" s="235"/>
      <c r="AX874" s="235"/>
      <c r="AY874" s="235"/>
      <c r="AZ874" s="235"/>
      <c r="BA874" s="235"/>
      <c r="BB874" s="235"/>
      <c r="BC874" s="235"/>
      <c r="BD874" s="235"/>
      <c r="BE874" s="235"/>
      <c r="BF874" s="235"/>
      <c r="BG874" s="235"/>
      <c r="BH874" s="235"/>
      <c r="BI874" s="235"/>
      <c r="BJ874" s="235"/>
    </row>
    <row r="875" spans="1:62" ht="15.75" x14ac:dyDescent="0.25">
      <c r="A875" s="230"/>
      <c r="B875" s="9" t="s">
        <v>67</v>
      </c>
      <c r="C875" s="85">
        <v>1</v>
      </c>
      <c r="D875" s="12" t="s">
        <v>64</v>
      </c>
      <c r="E875" s="5"/>
      <c r="F875" s="5"/>
      <c r="G875" s="5"/>
      <c r="H875" s="5"/>
      <c r="I875" s="5"/>
      <c r="J875" s="5"/>
      <c r="K875" s="5"/>
      <c r="L875" s="5"/>
      <c r="M875" s="231"/>
      <c r="N875" s="235"/>
      <c r="O875" s="235"/>
      <c r="P875" s="237"/>
      <c r="Q875" s="237"/>
      <c r="R875" s="235"/>
      <c r="S875" s="235"/>
      <c r="T875" s="235"/>
      <c r="U875" s="235"/>
      <c r="V875" s="235"/>
      <c r="W875" s="235"/>
      <c r="X875" s="235"/>
      <c r="Y875" s="235"/>
      <c r="Z875" s="235"/>
      <c r="AA875" s="235"/>
      <c r="AB875" s="235"/>
      <c r="AC875" s="235"/>
      <c r="AD875" s="235"/>
      <c r="AE875" s="235"/>
      <c r="AF875" s="235"/>
      <c r="AG875" s="235"/>
      <c r="AH875" s="235"/>
      <c r="AI875" s="235"/>
      <c r="AJ875" s="235"/>
      <c r="AK875" s="235"/>
      <c r="AL875" s="235"/>
      <c r="AM875" s="235"/>
      <c r="AN875" s="235"/>
      <c r="AO875" s="235"/>
      <c r="AP875" s="235"/>
      <c r="AQ875" s="235"/>
      <c r="AR875" s="235"/>
      <c r="AS875" s="235"/>
      <c r="AT875" s="235"/>
      <c r="AU875" s="235"/>
      <c r="AV875" s="235"/>
      <c r="AW875" s="235"/>
      <c r="AX875" s="235"/>
      <c r="AY875" s="235"/>
      <c r="AZ875" s="235"/>
      <c r="BA875" s="235"/>
      <c r="BB875" s="235"/>
      <c r="BC875" s="235"/>
      <c r="BD875" s="235"/>
      <c r="BE875" s="235"/>
      <c r="BF875" s="235"/>
      <c r="BG875" s="235"/>
      <c r="BH875" s="235"/>
      <c r="BI875" s="235"/>
      <c r="BJ875" s="235"/>
    </row>
    <row r="876" spans="1:62" ht="15.75" x14ac:dyDescent="0.25">
      <c r="A876" s="357"/>
      <c r="B876" s="31"/>
      <c r="C876" s="29"/>
      <c r="D876" s="24"/>
      <c r="E876" s="30"/>
      <c r="F876" s="30"/>
      <c r="G876" s="30"/>
      <c r="H876" s="30"/>
      <c r="I876" s="30"/>
      <c r="J876" s="30"/>
      <c r="K876" s="5"/>
      <c r="L876" s="5"/>
      <c r="M876" s="231"/>
      <c r="N876" s="235"/>
      <c r="O876" s="235"/>
      <c r="P876" s="237"/>
      <c r="Q876" s="237"/>
      <c r="R876" s="235"/>
      <c r="S876" s="235"/>
      <c r="T876" s="235"/>
      <c r="U876" s="235"/>
      <c r="V876" s="235"/>
      <c r="W876" s="235"/>
      <c r="X876" s="235"/>
      <c r="Y876" s="235"/>
      <c r="Z876" s="235"/>
      <c r="AA876" s="235"/>
      <c r="AB876" s="235"/>
      <c r="AC876" s="235"/>
      <c r="AD876" s="235"/>
      <c r="AE876" s="235"/>
      <c r="AF876" s="235"/>
      <c r="AG876" s="235"/>
      <c r="AH876" s="235"/>
      <c r="AI876" s="235"/>
      <c r="AJ876" s="235"/>
      <c r="AK876" s="235"/>
      <c r="AL876" s="235"/>
      <c r="AM876" s="235"/>
      <c r="AN876" s="235"/>
      <c r="AO876" s="235"/>
      <c r="AP876" s="235"/>
      <c r="AQ876" s="235"/>
      <c r="AR876" s="235"/>
      <c r="AS876" s="235"/>
      <c r="AT876" s="235"/>
      <c r="AU876" s="235"/>
      <c r="AV876" s="235"/>
      <c r="AW876" s="235"/>
      <c r="AX876" s="235"/>
      <c r="AY876" s="235"/>
      <c r="AZ876" s="235"/>
      <c r="BA876" s="235"/>
      <c r="BB876" s="235"/>
      <c r="BC876" s="235"/>
      <c r="BD876" s="235"/>
      <c r="BE876" s="235"/>
      <c r="BF876" s="235"/>
      <c r="BG876" s="235"/>
      <c r="BH876" s="235"/>
      <c r="BI876" s="235"/>
      <c r="BJ876" s="235"/>
    </row>
    <row r="877" spans="1:62" ht="15.75" x14ac:dyDescent="0.25">
      <c r="A877" s="230" t="s">
        <v>544</v>
      </c>
      <c r="B877" s="5" t="str">
        <f>'PLANILHA ORÇAM.'!D153</f>
        <v>Disjuntor bipolar tipo din, corrente nominal de 10a - fornecimento e instalação. af_04/2016</v>
      </c>
      <c r="C877" s="5"/>
      <c r="D877" s="5"/>
      <c r="E877" s="14"/>
      <c r="F877" s="5"/>
      <c r="G877" s="5"/>
      <c r="H877" s="5"/>
      <c r="I877" s="5"/>
      <c r="J877" s="5"/>
      <c r="K877" s="5"/>
      <c r="L877" s="5"/>
      <c r="M877" s="231"/>
      <c r="N877" s="235"/>
      <c r="O877" s="235"/>
      <c r="P877" s="237"/>
      <c r="Q877" s="237"/>
      <c r="R877" s="235"/>
      <c r="S877" s="235"/>
      <c r="T877" s="235"/>
      <c r="U877" s="235"/>
      <c r="V877" s="235"/>
      <c r="W877" s="235"/>
      <c r="X877" s="235"/>
      <c r="Y877" s="235"/>
      <c r="Z877" s="235"/>
      <c r="AA877" s="235"/>
      <c r="AB877" s="235"/>
      <c r="AC877" s="235"/>
      <c r="AD877" s="235"/>
      <c r="AE877" s="235"/>
      <c r="AF877" s="235"/>
      <c r="AG877" s="235"/>
      <c r="AH877" s="235"/>
      <c r="AI877" s="235"/>
      <c r="AJ877" s="235"/>
      <c r="AK877" s="235"/>
      <c r="AL877" s="235"/>
      <c r="AM877" s="235"/>
      <c r="AN877" s="235"/>
      <c r="AO877" s="235"/>
      <c r="AP877" s="235"/>
      <c r="AQ877" s="235"/>
      <c r="AR877" s="235"/>
      <c r="AS877" s="235"/>
      <c r="AT877" s="235"/>
      <c r="AU877" s="235"/>
      <c r="AV877" s="235"/>
      <c r="AW877" s="235"/>
      <c r="AX877" s="235"/>
      <c r="AY877" s="235"/>
      <c r="AZ877" s="235"/>
      <c r="BA877" s="235"/>
      <c r="BB877" s="235"/>
      <c r="BC877" s="235"/>
      <c r="BD877" s="235"/>
      <c r="BE877" s="235"/>
      <c r="BF877" s="235"/>
      <c r="BG877" s="235"/>
      <c r="BH877" s="235"/>
      <c r="BI877" s="235"/>
      <c r="BJ877" s="235"/>
    </row>
    <row r="878" spans="1:62" ht="15.75" x14ac:dyDescent="0.25">
      <c r="A878" s="230"/>
      <c r="B878" s="5"/>
      <c r="C878" s="5"/>
      <c r="D878" s="5"/>
      <c r="E878" s="14"/>
      <c r="F878" s="5"/>
      <c r="G878" s="5"/>
      <c r="H878" s="5"/>
      <c r="I878" s="5"/>
      <c r="J878" s="5"/>
      <c r="K878" s="5"/>
      <c r="L878" s="5"/>
      <c r="M878" s="231"/>
      <c r="N878" s="235"/>
      <c r="O878" s="235"/>
      <c r="P878" s="237"/>
      <c r="Q878" s="237"/>
      <c r="R878" s="235"/>
      <c r="S878" s="235"/>
      <c r="T878" s="235"/>
      <c r="U878" s="235"/>
      <c r="V878" s="235"/>
      <c r="W878" s="235"/>
      <c r="X878" s="235"/>
      <c r="Y878" s="235"/>
      <c r="Z878" s="235"/>
      <c r="AA878" s="235"/>
      <c r="AB878" s="235"/>
      <c r="AC878" s="235"/>
      <c r="AD878" s="235"/>
      <c r="AE878" s="235"/>
      <c r="AF878" s="235"/>
      <c r="AG878" s="235"/>
      <c r="AH878" s="235"/>
      <c r="AI878" s="235"/>
      <c r="AJ878" s="235"/>
      <c r="AK878" s="235"/>
      <c r="AL878" s="235"/>
      <c r="AM878" s="235"/>
      <c r="AN878" s="235"/>
      <c r="AO878" s="235"/>
      <c r="AP878" s="235"/>
      <c r="AQ878" s="235"/>
      <c r="AR878" s="235"/>
      <c r="AS878" s="235"/>
      <c r="AT878" s="235"/>
      <c r="AU878" s="235"/>
      <c r="AV878" s="235"/>
      <c r="AW878" s="235"/>
      <c r="AX878" s="235"/>
      <c r="AY878" s="235"/>
      <c r="AZ878" s="235"/>
      <c r="BA878" s="235"/>
      <c r="BB878" s="235"/>
      <c r="BC878" s="235"/>
      <c r="BD878" s="235"/>
      <c r="BE878" s="235"/>
      <c r="BF878" s="235"/>
      <c r="BG878" s="235"/>
      <c r="BH878" s="235"/>
      <c r="BI878" s="235"/>
      <c r="BJ878" s="235"/>
    </row>
    <row r="879" spans="1:62" ht="15.75" x14ac:dyDescent="0.25">
      <c r="A879" s="230"/>
      <c r="B879" s="9" t="s">
        <v>67</v>
      </c>
      <c r="C879" s="85">
        <v>7</v>
      </c>
      <c r="D879" s="12" t="s">
        <v>64</v>
      </c>
      <c r="E879" s="5"/>
      <c r="F879" s="5"/>
      <c r="G879" s="5"/>
      <c r="H879" s="5"/>
      <c r="I879" s="5"/>
      <c r="J879" s="5"/>
      <c r="K879" s="5"/>
      <c r="L879" s="5"/>
      <c r="M879" s="231"/>
      <c r="N879" s="235"/>
      <c r="O879" s="235"/>
      <c r="P879" s="237"/>
      <c r="Q879" s="237"/>
      <c r="R879" s="235"/>
      <c r="S879" s="235"/>
      <c r="T879" s="235"/>
      <c r="U879" s="235"/>
      <c r="V879" s="235"/>
      <c r="W879" s="235"/>
      <c r="X879" s="235"/>
      <c r="Y879" s="235"/>
      <c r="Z879" s="235"/>
      <c r="AA879" s="235"/>
      <c r="AB879" s="235"/>
      <c r="AC879" s="235"/>
      <c r="AD879" s="235"/>
      <c r="AE879" s="235"/>
      <c r="AF879" s="235"/>
      <c r="AG879" s="235"/>
      <c r="AH879" s="235"/>
      <c r="AI879" s="235"/>
      <c r="AJ879" s="235"/>
      <c r="AK879" s="235"/>
      <c r="AL879" s="235"/>
      <c r="AM879" s="235"/>
      <c r="AN879" s="235"/>
      <c r="AO879" s="235"/>
      <c r="AP879" s="235"/>
      <c r="AQ879" s="235"/>
      <c r="AR879" s="235"/>
      <c r="AS879" s="235"/>
      <c r="AT879" s="235"/>
      <c r="AU879" s="235"/>
      <c r="AV879" s="235"/>
      <c r="AW879" s="235"/>
      <c r="AX879" s="235"/>
      <c r="AY879" s="235"/>
      <c r="AZ879" s="235"/>
      <c r="BA879" s="235"/>
      <c r="BB879" s="235"/>
      <c r="BC879" s="235"/>
      <c r="BD879" s="235"/>
      <c r="BE879" s="235"/>
      <c r="BF879" s="235"/>
      <c r="BG879" s="235"/>
      <c r="BH879" s="235"/>
      <c r="BI879" s="235"/>
      <c r="BJ879" s="235"/>
    </row>
    <row r="880" spans="1:62" ht="15.75" x14ac:dyDescent="0.25">
      <c r="A880" s="357"/>
      <c r="B880" s="31"/>
      <c r="C880" s="29"/>
      <c r="D880" s="24"/>
      <c r="E880" s="30"/>
      <c r="F880" s="30"/>
      <c r="G880" s="30"/>
      <c r="H880" s="30"/>
      <c r="I880" s="30"/>
      <c r="J880" s="30"/>
      <c r="K880" s="5"/>
      <c r="L880" s="5"/>
      <c r="M880" s="231"/>
      <c r="N880" s="235"/>
      <c r="O880" s="235"/>
      <c r="P880" s="237"/>
      <c r="Q880" s="237"/>
      <c r="R880" s="235"/>
      <c r="S880" s="235"/>
      <c r="T880" s="235"/>
      <c r="U880" s="235"/>
      <c r="V880" s="235"/>
      <c r="W880" s="235"/>
      <c r="X880" s="235"/>
      <c r="Y880" s="235"/>
      <c r="Z880" s="235"/>
      <c r="AA880" s="235"/>
      <c r="AB880" s="235"/>
      <c r="AC880" s="235"/>
      <c r="AD880" s="235"/>
      <c r="AE880" s="235"/>
      <c r="AF880" s="235"/>
      <c r="AG880" s="235"/>
      <c r="AH880" s="235"/>
      <c r="AI880" s="235"/>
      <c r="AJ880" s="235"/>
      <c r="AK880" s="235"/>
      <c r="AL880" s="235"/>
      <c r="AM880" s="235"/>
      <c r="AN880" s="235"/>
      <c r="AO880" s="235"/>
      <c r="AP880" s="235"/>
      <c r="AQ880" s="235"/>
      <c r="AR880" s="235"/>
      <c r="AS880" s="235"/>
      <c r="AT880" s="235"/>
      <c r="AU880" s="235"/>
      <c r="AV880" s="235"/>
      <c r="AW880" s="235"/>
      <c r="AX880" s="235"/>
      <c r="AY880" s="235"/>
      <c r="AZ880" s="235"/>
      <c r="BA880" s="235"/>
      <c r="BB880" s="235"/>
      <c r="BC880" s="235"/>
      <c r="BD880" s="235"/>
      <c r="BE880" s="235"/>
      <c r="BF880" s="235"/>
      <c r="BG880" s="235"/>
      <c r="BH880" s="235"/>
      <c r="BI880" s="235"/>
      <c r="BJ880" s="235"/>
    </row>
    <row r="881" spans="1:62" ht="15.75" x14ac:dyDescent="0.25">
      <c r="A881" s="230" t="s">
        <v>545</v>
      </c>
      <c r="B881" s="5" t="str">
        <f>'PLANILHA ORÇAM.'!D154</f>
        <v>Disjuntor bipolar tipo din, corrente nominal de 16a - fornecimento e instalação. af_04/2016</v>
      </c>
      <c r="C881" s="5"/>
      <c r="D881" s="5"/>
      <c r="E881" s="14"/>
      <c r="F881" s="5"/>
      <c r="G881" s="5"/>
      <c r="H881" s="5"/>
      <c r="I881" s="5"/>
      <c r="J881" s="5"/>
      <c r="K881" s="5"/>
      <c r="L881" s="5"/>
      <c r="M881" s="231"/>
      <c r="N881" s="235"/>
      <c r="O881" s="235"/>
      <c r="P881" s="237"/>
      <c r="Q881" s="237"/>
      <c r="R881" s="235"/>
      <c r="S881" s="235"/>
      <c r="T881" s="235"/>
      <c r="U881" s="235"/>
      <c r="V881" s="235"/>
      <c r="W881" s="235"/>
      <c r="X881" s="235"/>
      <c r="Y881" s="235"/>
      <c r="Z881" s="235"/>
      <c r="AA881" s="235"/>
      <c r="AB881" s="235"/>
      <c r="AC881" s="235"/>
      <c r="AD881" s="235"/>
      <c r="AE881" s="235"/>
      <c r="AF881" s="235"/>
      <c r="AG881" s="235"/>
      <c r="AH881" s="235"/>
      <c r="AI881" s="235"/>
      <c r="AJ881" s="235"/>
      <c r="AK881" s="235"/>
      <c r="AL881" s="235"/>
      <c r="AM881" s="235"/>
      <c r="AN881" s="235"/>
      <c r="AO881" s="235"/>
      <c r="AP881" s="235"/>
      <c r="AQ881" s="235"/>
      <c r="AR881" s="235"/>
      <c r="AS881" s="235"/>
      <c r="AT881" s="235"/>
      <c r="AU881" s="235"/>
      <c r="AV881" s="235"/>
      <c r="AW881" s="235"/>
      <c r="AX881" s="235"/>
      <c r="AY881" s="235"/>
      <c r="AZ881" s="235"/>
      <c r="BA881" s="235"/>
      <c r="BB881" s="235"/>
      <c r="BC881" s="235"/>
      <c r="BD881" s="235"/>
      <c r="BE881" s="235"/>
      <c r="BF881" s="235"/>
      <c r="BG881" s="235"/>
      <c r="BH881" s="235"/>
      <c r="BI881" s="235"/>
      <c r="BJ881" s="235"/>
    </row>
    <row r="882" spans="1:62" ht="15.75" x14ac:dyDescent="0.25">
      <c r="A882" s="230"/>
      <c r="B882" s="5"/>
      <c r="C882" s="5"/>
      <c r="D882" s="5"/>
      <c r="E882" s="14"/>
      <c r="F882" s="5"/>
      <c r="G882" s="5"/>
      <c r="H882" s="5"/>
      <c r="I882" s="5"/>
      <c r="J882" s="5"/>
      <c r="K882" s="5"/>
      <c r="L882" s="5"/>
      <c r="M882" s="231"/>
      <c r="N882" s="235"/>
      <c r="O882" s="235"/>
      <c r="P882" s="237"/>
      <c r="Q882" s="237"/>
      <c r="R882" s="235"/>
      <c r="S882" s="235"/>
      <c r="T882" s="235"/>
      <c r="U882" s="235"/>
      <c r="V882" s="235"/>
      <c r="W882" s="235"/>
      <c r="X882" s="235"/>
      <c r="Y882" s="235"/>
      <c r="Z882" s="235"/>
      <c r="AA882" s="235"/>
      <c r="AB882" s="235"/>
      <c r="AC882" s="235"/>
      <c r="AD882" s="235"/>
      <c r="AE882" s="235"/>
      <c r="AF882" s="235"/>
      <c r="AG882" s="235"/>
      <c r="AH882" s="235"/>
      <c r="AI882" s="235"/>
      <c r="AJ882" s="235"/>
      <c r="AK882" s="235"/>
      <c r="AL882" s="235"/>
      <c r="AM882" s="235"/>
      <c r="AN882" s="235"/>
      <c r="AO882" s="235"/>
      <c r="AP882" s="235"/>
      <c r="AQ882" s="235"/>
      <c r="AR882" s="235"/>
      <c r="AS882" s="235"/>
      <c r="AT882" s="235"/>
      <c r="AU882" s="235"/>
      <c r="AV882" s="235"/>
      <c r="AW882" s="235"/>
      <c r="AX882" s="235"/>
      <c r="AY882" s="235"/>
      <c r="AZ882" s="235"/>
      <c r="BA882" s="235"/>
      <c r="BB882" s="235"/>
      <c r="BC882" s="235"/>
      <c r="BD882" s="235"/>
      <c r="BE882" s="235"/>
      <c r="BF882" s="235"/>
      <c r="BG882" s="235"/>
      <c r="BH882" s="235"/>
      <c r="BI882" s="235"/>
      <c r="BJ882" s="235"/>
    </row>
    <row r="883" spans="1:62" ht="15.75" x14ac:dyDescent="0.25">
      <c r="A883" s="230"/>
      <c r="B883" s="9" t="s">
        <v>67</v>
      </c>
      <c r="C883" s="85">
        <v>2</v>
      </c>
      <c r="D883" s="12" t="s">
        <v>64</v>
      </c>
      <c r="E883" s="5"/>
      <c r="F883" s="5"/>
      <c r="G883" s="5"/>
      <c r="H883" s="5"/>
      <c r="I883" s="5"/>
      <c r="J883" s="5"/>
      <c r="K883" s="5"/>
      <c r="L883" s="5"/>
      <c r="M883" s="231"/>
      <c r="N883" s="235"/>
      <c r="O883" s="235"/>
      <c r="P883" s="237"/>
      <c r="Q883" s="237"/>
      <c r="R883" s="235"/>
      <c r="S883" s="235"/>
      <c r="T883" s="235"/>
      <c r="U883" s="235"/>
      <c r="V883" s="235"/>
      <c r="W883" s="235"/>
      <c r="X883" s="235"/>
      <c r="Y883" s="235"/>
      <c r="Z883" s="235"/>
      <c r="AA883" s="235"/>
      <c r="AB883" s="235"/>
      <c r="AC883" s="235"/>
      <c r="AD883" s="235"/>
      <c r="AE883" s="235"/>
      <c r="AF883" s="235"/>
      <c r="AG883" s="235"/>
      <c r="AH883" s="235"/>
      <c r="AI883" s="235"/>
      <c r="AJ883" s="235"/>
      <c r="AK883" s="235"/>
      <c r="AL883" s="235"/>
      <c r="AM883" s="235"/>
      <c r="AN883" s="235"/>
      <c r="AO883" s="235"/>
      <c r="AP883" s="235"/>
      <c r="AQ883" s="235"/>
      <c r="AR883" s="235"/>
      <c r="AS883" s="235"/>
      <c r="AT883" s="235"/>
      <c r="AU883" s="235"/>
      <c r="AV883" s="235"/>
      <c r="AW883" s="235"/>
      <c r="AX883" s="235"/>
      <c r="AY883" s="235"/>
      <c r="AZ883" s="235"/>
      <c r="BA883" s="235"/>
      <c r="BB883" s="235"/>
      <c r="BC883" s="235"/>
      <c r="BD883" s="235"/>
      <c r="BE883" s="235"/>
      <c r="BF883" s="235"/>
      <c r="BG883" s="235"/>
      <c r="BH883" s="235"/>
      <c r="BI883" s="235"/>
      <c r="BJ883" s="235"/>
    </row>
    <row r="884" spans="1:62" ht="15.75" x14ac:dyDescent="0.25">
      <c r="A884" s="357"/>
      <c r="B884" s="31"/>
      <c r="C884" s="29"/>
      <c r="D884" s="24"/>
      <c r="E884" s="30"/>
      <c r="F884" s="30"/>
      <c r="G884" s="30"/>
      <c r="H884" s="30"/>
      <c r="I884" s="30"/>
      <c r="J884" s="30"/>
      <c r="K884" s="5"/>
      <c r="L884" s="5"/>
      <c r="M884" s="231"/>
      <c r="N884" s="235"/>
      <c r="O884" s="235"/>
      <c r="P884" s="237"/>
      <c r="Q884" s="237"/>
      <c r="R884" s="235"/>
      <c r="S884" s="235"/>
      <c r="T884" s="235"/>
      <c r="U884" s="235"/>
      <c r="V884" s="235"/>
      <c r="W884" s="235"/>
      <c r="X884" s="235"/>
      <c r="Y884" s="235"/>
      <c r="Z884" s="235"/>
      <c r="AA884" s="235"/>
      <c r="AB884" s="235"/>
      <c r="AC884" s="235"/>
      <c r="AD884" s="235"/>
      <c r="AE884" s="235"/>
      <c r="AF884" s="235"/>
      <c r="AG884" s="235"/>
      <c r="AH884" s="235"/>
      <c r="AI884" s="235"/>
      <c r="AJ884" s="235"/>
      <c r="AK884" s="235"/>
      <c r="AL884" s="235"/>
      <c r="AM884" s="235"/>
      <c r="AN884" s="235"/>
      <c r="AO884" s="235"/>
      <c r="AP884" s="235"/>
      <c r="AQ884" s="235"/>
      <c r="AR884" s="235"/>
      <c r="AS884" s="235"/>
      <c r="AT884" s="235"/>
      <c r="AU884" s="235"/>
      <c r="AV884" s="235"/>
      <c r="AW884" s="235"/>
      <c r="AX884" s="235"/>
      <c r="AY884" s="235"/>
      <c r="AZ884" s="235"/>
      <c r="BA884" s="235"/>
      <c r="BB884" s="235"/>
      <c r="BC884" s="235"/>
      <c r="BD884" s="235"/>
      <c r="BE884" s="235"/>
      <c r="BF884" s="235"/>
      <c r="BG884" s="235"/>
      <c r="BH884" s="235"/>
      <c r="BI884" s="235"/>
      <c r="BJ884" s="235"/>
    </row>
    <row r="885" spans="1:62" ht="15.75" x14ac:dyDescent="0.25">
      <c r="A885" s="230" t="s">
        <v>546</v>
      </c>
      <c r="B885" s="5" t="str">
        <f>'PLANILHA ORÇAM.'!D155</f>
        <v>Disjuntor bipolar tipo din, corrente nominal de 50a - fornecimento e instalação. af_04/2016</v>
      </c>
      <c r="C885" s="5"/>
      <c r="D885" s="5"/>
      <c r="E885" s="14"/>
      <c r="F885" s="5"/>
      <c r="G885" s="5"/>
      <c r="H885" s="5"/>
      <c r="I885" s="5"/>
      <c r="J885" s="5"/>
      <c r="K885" s="5"/>
      <c r="L885" s="5"/>
      <c r="M885" s="231"/>
      <c r="N885" s="235"/>
      <c r="O885" s="235"/>
      <c r="P885" s="237"/>
      <c r="Q885" s="237"/>
      <c r="R885" s="235"/>
      <c r="S885" s="235"/>
      <c r="T885" s="235"/>
      <c r="U885" s="235"/>
      <c r="V885" s="235"/>
      <c r="W885" s="235"/>
      <c r="X885" s="235"/>
      <c r="Y885" s="235"/>
      <c r="Z885" s="235"/>
      <c r="AA885" s="235"/>
      <c r="AB885" s="235"/>
      <c r="AC885" s="235"/>
      <c r="AD885" s="235"/>
      <c r="AE885" s="235"/>
      <c r="AF885" s="235"/>
      <c r="AG885" s="235"/>
      <c r="AH885" s="235"/>
      <c r="AI885" s="235"/>
      <c r="AJ885" s="235"/>
      <c r="AK885" s="235"/>
      <c r="AL885" s="235"/>
      <c r="AM885" s="235"/>
      <c r="AN885" s="235"/>
      <c r="AO885" s="235"/>
      <c r="AP885" s="235"/>
      <c r="AQ885" s="235"/>
      <c r="AR885" s="235"/>
      <c r="AS885" s="235"/>
      <c r="AT885" s="235"/>
      <c r="AU885" s="235"/>
      <c r="AV885" s="235"/>
      <c r="AW885" s="235"/>
      <c r="AX885" s="235"/>
      <c r="AY885" s="235"/>
      <c r="AZ885" s="235"/>
      <c r="BA885" s="235"/>
      <c r="BB885" s="235"/>
      <c r="BC885" s="235"/>
      <c r="BD885" s="235"/>
      <c r="BE885" s="235"/>
      <c r="BF885" s="235"/>
      <c r="BG885" s="235"/>
      <c r="BH885" s="235"/>
      <c r="BI885" s="235"/>
      <c r="BJ885" s="235"/>
    </row>
    <row r="886" spans="1:62" ht="15.75" x14ac:dyDescent="0.25">
      <c r="A886" s="230"/>
      <c r="B886" s="5"/>
      <c r="C886" s="5"/>
      <c r="D886" s="5"/>
      <c r="E886" s="14"/>
      <c r="F886" s="5"/>
      <c r="G886" s="5"/>
      <c r="H886" s="5"/>
      <c r="I886" s="5"/>
      <c r="J886" s="5"/>
      <c r="K886" s="5"/>
      <c r="L886" s="5"/>
      <c r="M886" s="231"/>
      <c r="N886" s="235"/>
      <c r="O886" s="235"/>
      <c r="P886" s="237"/>
      <c r="Q886" s="237"/>
      <c r="R886" s="235"/>
      <c r="S886" s="235"/>
      <c r="T886" s="235"/>
      <c r="U886" s="235"/>
      <c r="V886" s="235"/>
      <c r="W886" s="235"/>
      <c r="X886" s="235"/>
      <c r="Y886" s="235"/>
      <c r="Z886" s="235"/>
      <c r="AA886" s="235"/>
      <c r="AB886" s="235"/>
      <c r="AC886" s="235"/>
      <c r="AD886" s="235"/>
      <c r="AE886" s="235"/>
      <c r="AF886" s="235"/>
      <c r="AG886" s="235"/>
      <c r="AH886" s="235"/>
      <c r="AI886" s="235"/>
      <c r="AJ886" s="235"/>
      <c r="AK886" s="235"/>
      <c r="AL886" s="235"/>
      <c r="AM886" s="235"/>
      <c r="AN886" s="235"/>
      <c r="AO886" s="235"/>
      <c r="AP886" s="235"/>
      <c r="AQ886" s="235"/>
      <c r="AR886" s="235"/>
      <c r="AS886" s="235"/>
      <c r="AT886" s="235"/>
      <c r="AU886" s="235"/>
      <c r="AV886" s="235"/>
      <c r="AW886" s="235"/>
      <c r="AX886" s="235"/>
      <c r="AY886" s="235"/>
      <c r="AZ886" s="235"/>
      <c r="BA886" s="235"/>
      <c r="BB886" s="235"/>
      <c r="BC886" s="235"/>
      <c r="BD886" s="235"/>
      <c r="BE886" s="235"/>
      <c r="BF886" s="235"/>
      <c r="BG886" s="235"/>
      <c r="BH886" s="235"/>
      <c r="BI886" s="235"/>
      <c r="BJ886" s="235"/>
    </row>
    <row r="887" spans="1:62" ht="15.75" x14ac:dyDescent="0.25">
      <c r="A887" s="230"/>
      <c r="B887" s="9" t="s">
        <v>67</v>
      </c>
      <c r="C887" s="85">
        <v>2</v>
      </c>
      <c r="D887" s="12" t="s">
        <v>64</v>
      </c>
      <c r="E887" s="5"/>
      <c r="F887" s="5"/>
      <c r="G887" s="5"/>
      <c r="H887" s="5"/>
      <c r="I887" s="5"/>
      <c r="J887" s="5"/>
      <c r="K887" s="5"/>
      <c r="L887" s="5"/>
      <c r="M887" s="231"/>
      <c r="N887" s="235"/>
      <c r="O887" s="235"/>
      <c r="P887" s="237"/>
      <c r="Q887" s="237"/>
      <c r="R887" s="235"/>
      <c r="S887" s="235"/>
      <c r="T887" s="235"/>
      <c r="U887" s="235"/>
      <c r="V887" s="235"/>
      <c r="W887" s="235"/>
      <c r="X887" s="235"/>
      <c r="Y887" s="235"/>
      <c r="Z887" s="235"/>
      <c r="AA887" s="235"/>
      <c r="AB887" s="235"/>
      <c r="AC887" s="235"/>
      <c r="AD887" s="235"/>
      <c r="AE887" s="235"/>
      <c r="AF887" s="235"/>
      <c r="AG887" s="235"/>
      <c r="AH887" s="235"/>
      <c r="AI887" s="235"/>
      <c r="AJ887" s="235"/>
      <c r="AK887" s="235"/>
      <c r="AL887" s="235"/>
      <c r="AM887" s="235"/>
      <c r="AN887" s="235"/>
      <c r="AO887" s="235"/>
      <c r="AP887" s="235"/>
      <c r="AQ887" s="235"/>
      <c r="AR887" s="235"/>
      <c r="AS887" s="235"/>
      <c r="AT887" s="235"/>
      <c r="AU887" s="235"/>
      <c r="AV887" s="235"/>
      <c r="AW887" s="235"/>
      <c r="AX887" s="235"/>
      <c r="AY887" s="235"/>
      <c r="AZ887" s="235"/>
      <c r="BA887" s="235"/>
      <c r="BB887" s="235"/>
      <c r="BC887" s="235"/>
      <c r="BD887" s="235"/>
      <c r="BE887" s="235"/>
      <c r="BF887" s="235"/>
      <c r="BG887" s="235"/>
      <c r="BH887" s="235"/>
      <c r="BI887" s="235"/>
      <c r="BJ887" s="235"/>
    </row>
    <row r="888" spans="1:62" ht="15.75" x14ac:dyDescent="0.25">
      <c r="A888" s="357"/>
      <c r="B888" s="31"/>
      <c r="C888" s="29"/>
      <c r="D888" s="24"/>
      <c r="E888" s="30"/>
      <c r="F888" s="30"/>
      <c r="G888" s="30"/>
      <c r="H888" s="30"/>
      <c r="I888" s="30"/>
      <c r="J888" s="30"/>
      <c r="K888" s="5"/>
      <c r="L888" s="5"/>
      <c r="M888" s="231"/>
      <c r="N888" s="235"/>
      <c r="O888" s="235"/>
      <c r="P888" s="237"/>
      <c r="Q888" s="237"/>
      <c r="R888" s="235"/>
      <c r="S888" s="235"/>
      <c r="T888" s="235"/>
      <c r="U888" s="235"/>
      <c r="V888" s="235"/>
      <c r="W888" s="235"/>
      <c r="X888" s="235"/>
      <c r="Y888" s="235"/>
      <c r="Z888" s="235"/>
      <c r="AA888" s="235"/>
      <c r="AB888" s="235"/>
      <c r="AC888" s="235"/>
      <c r="AD888" s="235"/>
      <c r="AE888" s="235"/>
      <c r="AF888" s="235"/>
      <c r="AG888" s="235"/>
      <c r="AH888" s="235"/>
      <c r="AI888" s="235"/>
      <c r="AJ888" s="235"/>
      <c r="AK888" s="235"/>
      <c r="AL888" s="235"/>
      <c r="AM888" s="235"/>
      <c r="AN888" s="235"/>
      <c r="AO888" s="235"/>
      <c r="AP888" s="235"/>
      <c r="AQ888" s="235"/>
      <c r="AR888" s="235"/>
      <c r="AS888" s="235"/>
      <c r="AT888" s="235"/>
      <c r="AU888" s="235"/>
      <c r="AV888" s="235"/>
      <c r="AW888" s="235"/>
      <c r="AX888" s="235"/>
      <c r="AY888" s="235"/>
      <c r="AZ888" s="235"/>
      <c r="BA888" s="235"/>
      <c r="BB888" s="235"/>
      <c r="BC888" s="235"/>
      <c r="BD888" s="235"/>
      <c r="BE888" s="235"/>
      <c r="BF888" s="235"/>
      <c r="BG888" s="235"/>
      <c r="BH888" s="235"/>
      <c r="BI888" s="235"/>
      <c r="BJ888" s="235"/>
    </row>
    <row r="889" spans="1:62" ht="15.75" x14ac:dyDescent="0.25">
      <c r="A889" s="230" t="s">
        <v>547</v>
      </c>
      <c r="B889" s="5" t="str">
        <f>'PLANILHA ORÇAM.'!D156</f>
        <v>DISJUNTOR TRIPOLAR TIPO NEMA, CORRENTE NOMINAL DE 60 ATÉ 100A - FORNECIMENTO E INSTALAÇÃO. AF_10/2020</v>
      </c>
      <c r="C889" s="5"/>
      <c r="D889" s="5"/>
      <c r="E889" s="14"/>
      <c r="F889" s="5"/>
      <c r="G889" s="5"/>
      <c r="H889" s="5"/>
      <c r="I889" s="5"/>
      <c r="J889" s="5"/>
      <c r="K889" s="5"/>
      <c r="L889" s="5"/>
      <c r="M889" s="231"/>
      <c r="N889" s="235"/>
      <c r="O889" s="235"/>
      <c r="P889" s="237"/>
      <c r="Q889" s="237"/>
      <c r="R889" s="235"/>
      <c r="S889" s="235"/>
      <c r="T889" s="235"/>
      <c r="U889" s="235"/>
      <c r="V889" s="235"/>
      <c r="W889" s="235"/>
      <c r="X889" s="235"/>
      <c r="Y889" s="235"/>
      <c r="Z889" s="235"/>
      <c r="AA889" s="235"/>
      <c r="AB889" s="235"/>
      <c r="AC889" s="235"/>
      <c r="AD889" s="235"/>
      <c r="AE889" s="235"/>
      <c r="AF889" s="235"/>
      <c r="AG889" s="235"/>
      <c r="AH889" s="235"/>
      <c r="AI889" s="235"/>
      <c r="AJ889" s="235"/>
      <c r="AK889" s="235"/>
      <c r="AL889" s="235"/>
      <c r="AM889" s="235"/>
      <c r="AN889" s="235"/>
      <c r="AO889" s="235"/>
      <c r="AP889" s="235"/>
      <c r="AQ889" s="235"/>
      <c r="AR889" s="235"/>
      <c r="AS889" s="235"/>
      <c r="AT889" s="235"/>
      <c r="AU889" s="235"/>
      <c r="AV889" s="235"/>
      <c r="AW889" s="235"/>
      <c r="AX889" s="235"/>
      <c r="AY889" s="235"/>
      <c r="AZ889" s="235"/>
      <c r="BA889" s="235"/>
      <c r="BB889" s="235"/>
      <c r="BC889" s="235"/>
      <c r="BD889" s="235"/>
      <c r="BE889" s="235"/>
      <c r="BF889" s="235"/>
      <c r="BG889" s="235"/>
      <c r="BH889" s="235"/>
      <c r="BI889" s="235"/>
      <c r="BJ889" s="235"/>
    </row>
    <row r="890" spans="1:62" ht="15.75" x14ac:dyDescent="0.25">
      <c r="A890" s="230"/>
      <c r="B890" s="5"/>
      <c r="C890" s="5"/>
      <c r="D890" s="5"/>
      <c r="E890" s="14"/>
      <c r="F890" s="5"/>
      <c r="G890" s="5"/>
      <c r="H890" s="5"/>
      <c r="I890" s="5"/>
      <c r="J890" s="5"/>
      <c r="K890" s="5"/>
      <c r="L890" s="5"/>
      <c r="M890" s="231"/>
      <c r="N890" s="235"/>
      <c r="O890" s="235"/>
      <c r="P890" s="237"/>
      <c r="Q890" s="237"/>
      <c r="R890" s="235"/>
      <c r="S890" s="235"/>
      <c r="T890" s="235"/>
      <c r="U890" s="235"/>
      <c r="V890" s="235"/>
      <c r="W890" s="235"/>
      <c r="X890" s="235"/>
      <c r="Y890" s="235"/>
      <c r="Z890" s="235"/>
      <c r="AA890" s="235"/>
      <c r="AB890" s="235"/>
      <c r="AC890" s="235"/>
      <c r="AD890" s="235"/>
      <c r="AE890" s="235"/>
      <c r="AF890" s="235"/>
      <c r="AG890" s="235"/>
      <c r="AH890" s="235"/>
      <c r="AI890" s="235"/>
      <c r="AJ890" s="235"/>
      <c r="AK890" s="235"/>
      <c r="AL890" s="235"/>
      <c r="AM890" s="235"/>
      <c r="AN890" s="235"/>
      <c r="AO890" s="235"/>
      <c r="AP890" s="235"/>
      <c r="AQ890" s="235"/>
      <c r="AR890" s="235"/>
      <c r="AS890" s="235"/>
      <c r="AT890" s="235"/>
      <c r="AU890" s="235"/>
      <c r="AV890" s="235"/>
      <c r="AW890" s="235"/>
      <c r="AX890" s="235"/>
      <c r="AY890" s="235"/>
      <c r="AZ890" s="235"/>
      <c r="BA890" s="235"/>
      <c r="BB890" s="235"/>
      <c r="BC890" s="235"/>
      <c r="BD890" s="235"/>
      <c r="BE890" s="235"/>
      <c r="BF890" s="235"/>
      <c r="BG890" s="235"/>
      <c r="BH890" s="235"/>
      <c r="BI890" s="235"/>
      <c r="BJ890" s="235"/>
    </row>
    <row r="891" spans="1:62" ht="15.75" x14ac:dyDescent="0.25">
      <c r="A891" s="230"/>
      <c r="B891" s="9" t="s">
        <v>67</v>
      </c>
      <c r="C891" s="85">
        <v>1</v>
      </c>
      <c r="D891" s="12" t="s">
        <v>64</v>
      </c>
      <c r="E891" s="5"/>
      <c r="F891" s="5"/>
      <c r="G891" s="5"/>
      <c r="H891" s="5"/>
      <c r="I891" s="5"/>
      <c r="J891" s="5"/>
      <c r="K891" s="5"/>
      <c r="L891" s="5"/>
      <c r="M891" s="231"/>
      <c r="N891" s="235"/>
      <c r="O891" s="235"/>
      <c r="P891" s="237"/>
      <c r="Q891" s="237"/>
      <c r="R891" s="235"/>
      <c r="S891" s="235"/>
      <c r="T891" s="235"/>
      <c r="U891" s="235"/>
      <c r="V891" s="235"/>
      <c r="W891" s="235"/>
      <c r="X891" s="235"/>
      <c r="Y891" s="235"/>
      <c r="Z891" s="235"/>
      <c r="AA891" s="235"/>
      <c r="AB891" s="235"/>
      <c r="AC891" s="235"/>
      <c r="AD891" s="235"/>
      <c r="AE891" s="235"/>
      <c r="AF891" s="235"/>
      <c r="AG891" s="235"/>
      <c r="AH891" s="235"/>
      <c r="AI891" s="235"/>
      <c r="AJ891" s="235"/>
      <c r="AK891" s="235"/>
      <c r="AL891" s="235"/>
      <c r="AM891" s="235"/>
      <c r="AN891" s="235"/>
      <c r="AO891" s="235"/>
      <c r="AP891" s="235"/>
      <c r="AQ891" s="235"/>
      <c r="AR891" s="235"/>
      <c r="AS891" s="235"/>
      <c r="AT891" s="235"/>
      <c r="AU891" s="235"/>
      <c r="AV891" s="235"/>
      <c r="AW891" s="235"/>
      <c r="AX891" s="235"/>
      <c r="AY891" s="235"/>
      <c r="AZ891" s="235"/>
      <c r="BA891" s="235"/>
      <c r="BB891" s="235"/>
      <c r="BC891" s="235"/>
      <c r="BD891" s="235"/>
      <c r="BE891" s="235"/>
      <c r="BF891" s="235"/>
      <c r="BG891" s="235"/>
      <c r="BH891" s="235"/>
      <c r="BI891" s="235"/>
      <c r="BJ891" s="235"/>
    </row>
    <row r="892" spans="1:62" ht="15.75" x14ac:dyDescent="0.25">
      <c r="A892" s="357"/>
      <c r="B892" s="31"/>
      <c r="C892" s="29"/>
      <c r="D892" s="24"/>
      <c r="E892" s="30"/>
      <c r="F892" s="30"/>
      <c r="G892" s="30"/>
      <c r="H892" s="30"/>
      <c r="I892" s="30"/>
      <c r="J892" s="30"/>
      <c r="K892" s="5"/>
      <c r="L892" s="5"/>
      <c r="M892" s="231"/>
      <c r="N892" s="235"/>
      <c r="O892" s="235"/>
      <c r="P892" s="237"/>
      <c r="Q892" s="237"/>
      <c r="R892" s="235"/>
      <c r="S892" s="235"/>
      <c r="T892" s="235"/>
      <c r="U892" s="235"/>
      <c r="V892" s="235"/>
      <c r="W892" s="235"/>
      <c r="X892" s="235"/>
      <c r="Y892" s="235"/>
      <c r="Z892" s="235"/>
      <c r="AA892" s="235"/>
      <c r="AB892" s="235"/>
      <c r="AC892" s="235"/>
      <c r="AD892" s="235"/>
      <c r="AE892" s="235"/>
      <c r="AF892" s="235"/>
      <c r="AG892" s="235"/>
      <c r="AH892" s="235"/>
      <c r="AI892" s="235"/>
      <c r="AJ892" s="235"/>
      <c r="AK892" s="235"/>
      <c r="AL892" s="235"/>
      <c r="AM892" s="235"/>
      <c r="AN892" s="235"/>
      <c r="AO892" s="235"/>
      <c r="AP892" s="235"/>
      <c r="AQ892" s="235"/>
      <c r="AR892" s="235"/>
      <c r="AS892" s="235"/>
      <c r="AT892" s="235"/>
      <c r="AU892" s="235"/>
      <c r="AV892" s="235"/>
      <c r="AW892" s="235"/>
      <c r="AX892" s="235"/>
      <c r="AY892" s="235"/>
      <c r="AZ892" s="235"/>
      <c r="BA892" s="235"/>
      <c r="BB892" s="235"/>
      <c r="BC892" s="235"/>
      <c r="BD892" s="235"/>
      <c r="BE892" s="235"/>
      <c r="BF892" s="235"/>
      <c r="BG892" s="235"/>
      <c r="BH892" s="235"/>
      <c r="BI892" s="235"/>
      <c r="BJ892" s="235"/>
    </row>
    <row r="893" spans="1:62" ht="15.75" x14ac:dyDescent="0.25">
      <c r="A893" s="228"/>
      <c r="B893" s="24" t="str">
        <f>'[20]PLANILHA ORÇAM.'!D196</f>
        <v>Eletrodutos e tubos</v>
      </c>
      <c r="C893" s="24"/>
      <c r="D893" s="24"/>
      <c r="E893" s="31"/>
      <c r="F893" s="24"/>
      <c r="G893" s="24"/>
      <c r="H893" s="24"/>
      <c r="I893" s="24"/>
      <c r="J893" s="24"/>
      <c r="K893" s="24"/>
      <c r="L893" s="24"/>
      <c r="M893" s="229"/>
      <c r="N893" s="235"/>
      <c r="O893" s="235"/>
      <c r="P893" s="237"/>
      <c r="Q893" s="237"/>
      <c r="R893" s="235"/>
      <c r="S893" s="235"/>
      <c r="T893" s="235"/>
      <c r="U893" s="235"/>
      <c r="V893" s="235"/>
      <c r="W893" s="235"/>
      <c r="X893" s="235"/>
      <c r="Y893" s="235"/>
      <c r="Z893" s="235"/>
      <c r="AA893" s="235"/>
      <c r="AB893" s="235"/>
      <c r="AC893" s="235"/>
      <c r="AD893" s="235"/>
      <c r="AE893" s="235"/>
      <c r="AF893" s="235"/>
      <c r="AG893" s="235"/>
      <c r="AH893" s="235"/>
      <c r="AI893" s="235"/>
      <c r="AJ893" s="235"/>
      <c r="AK893" s="235"/>
      <c r="AL893" s="235"/>
      <c r="AM893" s="235"/>
      <c r="AN893" s="235"/>
      <c r="AO893" s="235"/>
      <c r="AP893" s="235"/>
      <c r="AQ893" s="235"/>
      <c r="AR893" s="235"/>
      <c r="AS893" s="235"/>
      <c r="AT893" s="235"/>
      <c r="AU893" s="235"/>
      <c r="AV893" s="235"/>
      <c r="AW893" s="235"/>
      <c r="AX893" s="235"/>
      <c r="AY893" s="235"/>
      <c r="AZ893" s="235"/>
      <c r="BA893" s="235"/>
      <c r="BB893" s="235"/>
      <c r="BC893" s="235"/>
      <c r="BD893" s="235"/>
      <c r="BE893" s="235"/>
      <c r="BF893" s="235"/>
      <c r="BG893" s="235"/>
      <c r="BH893" s="235"/>
      <c r="BI893" s="235"/>
      <c r="BJ893" s="235"/>
    </row>
    <row r="894" spans="1:62" ht="15.75" x14ac:dyDescent="0.25">
      <c r="A894" s="230"/>
      <c r="B894" s="17"/>
      <c r="C894" s="15"/>
      <c r="D894" s="16"/>
      <c r="E894" s="14"/>
      <c r="F894" s="5"/>
      <c r="G894" s="5"/>
      <c r="H894" s="5"/>
      <c r="I894" s="5"/>
      <c r="J894" s="5"/>
      <c r="K894" s="5"/>
      <c r="L894" s="5"/>
      <c r="M894" s="231"/>
      <c r="N894" s="235"/>
      <c r="O894" s="235"/>
      <c r="P894" s="237"/>
      <c r="Q894" s="237"/>
      <c r="R894" s="235"/>
      <c r="S894" s="235"/>
      <c r="T894" s="235"/>
      <c r="U894" s="235"/>
      <c r="V894" s="235"/>
      <c r="W894" s="235"/>
      <c r="X894" s="235"/>
      <c r="Y894" s="235"/>
      <c r="Z894" s="235"/>
      <c r="AA894" s="235"/>
      <c r="AB894" s="235"/>
      <c r="AC894" s="235"/>
      <c r="AD894" s="235"/>
      <c r="AE894" s="235"/>
      <c r="AF894" s="235"/>
      <c r="AG894" s="235"/>
      <c r="AH894" s="235"/>
      <c r="AI894" s="235"/>
      <c r="AJ894" s="235"/>
      <c r="AK894" s="235"/>
      <c r="AL894" s="235"/>
      <c r="AM894" s="235"/>
      <c r="AN894" s="235"/>
      <c r="AO894" s="235"/>
      <c r="AP894" s="235"/>
      <c r="AQ894" s="235"/>
      <c r="AR894" s="235"/>
      <c r="AS894" s="235"/>
      <c r="AT894" s="235"/>
      <c r="AU894" s="235"/>
      <c r="AV894" s="235"/>
      <c r="AW894" s="235"/>
      <c r="AX894" s="235"/>
      <c r="AY894" s="235"/>
      <c r="AZ894" s="235"/>
      <c r="BA894" s="235"/>
      <c r="BB894" s="235"/>
      <c r="BC894" s="235"/>
      <c r="BD894" s="235"/>
      <c r="BE894" s="235"/>
      <c r="BF894" s="235"/>
      <c r="BG894" s="235"/>
      <c r="BH894" s="235"/>
      <c r="BI894" s="235"/>
      <c r="BJ894" s="235"/>
    </row>
    <row r="895" spans="1:62" ht="15.75" x14ac:dyDescent="0.25">
      <c r="A895" s="230" t="s">
        <v>548</v>
      </c>
      <c r="B895" s="650" t="str">
        <f>'[20]PLANILHA ORÇAM.'!D197</f>
        <v>Eletroduto rígido roscável, pvc, dn 25 mm (3/4"), para circuitos terminais, instalado em forro - fornecimento e instalação. af_12/2015</v>
      </c>
      <c r="C895" s="650"/>
      <c r="D895" s="650"/>
      <c r="E895" s="650"/>
      <c r="F895" s="650"/>
      <c r="G895" s="650"/>
      <c r="H895" s="650"/>
      <c r="I895" s="650"/>
      <c r="J895" s="650"/>
      <c r="K895" s="650"/>
      <c r="L895" s="650"/>
      <c r="M895" s="651"/>
      <c r="N895" s="235"/>
      <c r="O895" s="235"/>
      <c r="P895" s="237"/>
      <c r="Q895" s="237"/>
      <c r="R895" s="235"/>
      <c r="S895" s="235"/>
      <c r="T895" s="235"/>
      <c r="U895" s="235"/>
      <c r="V895" s="235"/>
      <c r="W895" s="235"/>
      <c r="X895" s="235"/>
      <c r="Y895" s="235"/>
      <c r="Z895" s="235"/>
      <c r="AA895" s="235"/>
      <c r="AB895" s="235"/>
      <c r="AC895" s="235"/>
      <c r="AD895" s="235"/>
      <c r="AE895" s="235"/>
      <c r="AF895" s="235"/>
      <c r="AG895" s="235"/>
      <c r="AH895" s="235"/>
      <c r="AI895" s="235"/>
      <c r="AJ895" s="235"/>
      <c r="AK895" s="235"/>
      <c r="AL895" s="235"/>
      <c r="AM895" s="235"/>
      <c r="AN895" s="235"/>
      <c r="AO895" s="235"/>
      <c r="AP895" s="235"/>
      <c r="AQ895" s="235"/>
      <c r="AR895" s="235"/>
      <c r="AS895" s="235"/>
      <c r="AT895" s="235"/>
      <c r="AU895" s="235"/>
      <c r="AV895" s="235"/>
      <c r="AW895" s="235"/>
      <c r="AX895" s="235"/>
      <c r="AY895" s="235"/>
      <c r="AZ895" s="235"/>
      <c r="BA895" s="235"/>
      <c r="BB895" s="235"/>
      <c r="BC895" s="235"/>
      <c r="BD895" s="235"/>
      <c r="BE895" s="235"/>
      <c r="BF895" s="235"/>
      <c r="BG895" s="235"/>
      <c r="BH895" s="235"/>
      <c r="BI895" s="235"/>
      <c r="BJ895" s="235"/>
    </row>
    <row r="896" spans="1:62" s="6" customFormat="1" ht="16.5" x14ac:dyDescent="0.3">
      <c r="A896" s="230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232"/>
      <c r="N896" s="117"/>
      <c r="S896" s="128"/>
      <c r="T896" s="129"/>
      <c r="U896" s="130"/>
      <c r="V896" s="131"/>
    </row>
    <row r="897" spans="1:22" s="6" customFormat="1" ht="16.5" x14ac:dyDescent="0.3">
      <c r="A897" s="230"/>
      <c r="B897" s="9" t="s">
        <v>67</v>
      </c>
      <c r="C897" s="85">
        <v>373.35</v>
      </c>
      <c r="D897" s="12" t="s">
        <v>57</v>
      </c>
      <c r="E897" s="5"/>
      <c r="F897" s="5"/>
      <c r="G897" s="5"/>
      <c r="H897" s="5"/>
      <c r="I897" s="5"/>
      <c r="J897" s="5"/>
      <c r="K897" s="5"/>
      <c r="L897" s="5"/>
      <c r="M897" s="231"/>
      <c r="N897" s="117"/>
      <c r="S897" s="128"/>
      <c r="T897" s="129"/>
      <c r="U897" s="130"/>
      <c r="V897" s="131"/>
    </row>
    <row r="898" spans="1:22" s="6" customFormat="1" ht="16.5" x14ac:dyDescent="0.3">
      <c r="A898" s="357"/>
      <c r="B898" s="31"/>
      <c r="C898" s="29"/>
      <c r="D898" s="24"/>
      <c r="E898" s="30"/>
      <c r="F898" s="30"/>
      <c r="G898" s="30"/>
      <c r="H898" s="30"/>
      <c r="I898" s="30"/>
      <c r="J898" s="30"/>
      <c r="K898" s="30"/>
      <c r="L898" s="30"/>
      <c r="M898" s="358"/>
      <c r="N898" s="117"/>
      <c r="S898" s="128"/>
      <c r="T898" s="129"/>
      <c r="U898" s="130"/>
      <c r="V898" s="131"/>
    </row>
    <row r="899" spans="1:22" s="6" customFormat="1" ht="16.5" x14ac:dyDescent="0.3">
      <c r="A899" s="230" t="s">
        <v>549</v>
      </c>
      <c r="B899" s="650" t="s">
        <v>361</v>
      </c>
      <c r="C899" s="650"/>
      <c r="D899" s="650"/>
      <c r="E899" s="650"/>
      <c r="F899" s="650"/>
      <c r="G899" s="650"/>
      <c r="H899" s="650"/>
      <c r="I899" s="650"/>
      <c r="J899" s="650"/>
      <c r="K899" s="650"/>
      <c r="L899" s="650"/>
      <c r="M899" s="651"/>
      <c r="N899" s="117"/>
      <c r="S899" s="128"/>
      <c r="T899" s="129"/>
      <c r="U899" s="130"/>
      <c r="V899" s="131"/>
    </row>
    <row r="900" spans="1:22" s="6" customFormat="1" ht="16.5" x14ac:dyDescent="0.3">
      <c r="A900" s="230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232"/>
      <c r="N900" s="117"/>
      <c r="S900" s="128"/>
      <c r="T900" s="129"/>
      <c r="U900" s="130"/>
      <c r="V900" s="131"/>
    </row>
    <row r="901" spans="1:22" s="6" customFormat="1" ht="16.5" x14ac:dyDescent="0.3">
      <c r="A901" s="230"/>
      <c r="B901" s="9" t="s">
        <v>67</v>
      </c>
      <c r="C901" s="85">
        <v>2</v>
      </c>
      <c r="D901" s="12" t="s">
        <v>64</v>
      </c>
      <c r="E901" s="5"/>
      <c r="F901" s="5"/>
      <c r="G901" s="5"/>
      <c r="H901" s="5"/>
      <c r="I901" s="5"/>
      <c r="J901" s="5"/>
      <c r="K901" s="5"/>
      <c r="L901" s="5"/>
      <c r="M901" s="231"/>
      <c r="N901" s="117"/>
      <c r="S901" s="128"/>
      <c r="T901" s="129"/>
      <c r="U901" s="130"/>
      <c r="V901" s="131"/>
    </row>
    <row r="902" spans="1:22" s="6" customFormat="1" ht="16.5" x14ac:dyDescent="0.3">
      <c r="A902" s="357"/>
      <c r="B902" s="31"/>
      <c r="C902" s="29"/>
      <c r="D902" s="24"/>
      <c r="E902" s="30"/>
      <c r="F902" s="30"/>
      <c r="G902" s="30"/>
      <c r="H902" s="30"/>
      <c r="I902" s="30"/>
      <c r="J902" s="30"/>
      <c r="K902" s="30"/>
      <c r="L902" s="30"/>
      <c r="M902" s="358"/>
      <c r="N902" s="117"/>
      <c r="S902" s="128"/>
      <c r="T902" s="129"/>
      <c r="U902" s="130"/>
      <c r="V902" s="131"/>
    </row>
    <row r="903" spans="1:22" s="6" customFormat="1" ht="16.5" x14ac:dyDescent="0.3">
      <c r="A903" s="230" t="s">
        <v>550</v>
      </c>
      <c r="B903" s="650" t="str">
        <f>'PLANILHA ORÇAM.'!D162</f>
        <v xml:space="preserve">Caixa de inspeção para aterramento, circurlar em polietileno, diâmetro interno = 0.3m </v>
      </c>
      <c r="C903" s="650"/>
      <c r="D903" s="650"/>
      <c r="E903" s="650"/>
      <c r="F903" s="650"/>
      <c r="G903" s="650"/>
      <c r="H903" s="650"/>
      <c r="I903" s="650"/>
      <c r="J903" s="650"/>
      <c r="K903" s="650"/>
      <c r="L903" s="650"/>
      <c r="M903" s="651"/>
      <c r="N903" s="117"/>
      <c r="S903" s="128"/>
      <c r="T903" s="129"/>
      <c r="U903" s="130"/>
      <c r="V903" s="131"/>
    </row>
    <row r="904" spans="1:22" s="6" customFormat="1" ht="16.5" x14ac:dyDescent="0.3">
      <c r="A904" s="230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232"/>
      <c r="N904" s="117"/>
      <c r="S904" s="128"/>
      <c r="T904" s="129"/>
      <c r="U904" s="130"/>
      <c r="V904" s="131"/>
    </row>
    <row r="905" spans="1:22" s="6" customFormat="1" ht="16.5" x14ac:dyDescent="0.3">
      <c r="A905" s="230"/>
      <c r="B905" s="9" t="s">
        <v>67</v>
      </c>
      <c r="C905" s="85">
        <v>1</v>
      </c>
      <c r="D905" s="12" t="s">
        <v>64</v>
      </c>
      <c r="E905" s="5"/>
      <c r="F905" s="5"/>
      <c r="G905" s="5"/>
      <c r="H905" s="5"/>
      <c r="I905" s="5"/>
      <c r="J905" s="5"/>
      <c r="K905" s="5"/>
      <c r="L905" s="5"/>
      <c r="M905" s="231"/>
      <c r="N905" s="117"/>
      <c r="S905" s="128"/>
      <c r="T905" s="129"/>
      <c r="U905" s="130"/>
      <c r="V905" s="131"/>
    </row>
    <row r="906" spans="1:22" s="6" customFormat="1" ht="16.5" x14ac:dyDescent="0.3">
      <c r="A906" s="357"/>
      <c r="B906" s="31"/>
      <c r="C906" s="29"/>
      <c r="D906" s="24"/>
      <c r="E906" s="30"/>
      <c r="F906" s="30"/>
      <c r="G906" s="30"/>
      <c r="H906" s="30"/>
      <c r="I906" s="30"/>
      <c r="J906" s="30"/>
      <c r="K906" s="30"/>
      <c r="L906" s="30"/>
      <c r="M906" s="358"/>
      <c r="N906" s="117"/>
      <c r="S906" s="128"/>
      <c r="T906" s="129"/>
      <c r="U906" s="130"/>
      <c r="V906" s="131"/>
    </row>
    <row r="907" spans="1:22" s="6" customFormat="1" ht="16.5" x14ac:dyDescent="0.3">
      <c r="A907" s="230" t="s">
        <v>551</v>
      </c>
      <c r="B907" s="650" t="str">
        <f>'PLANILHA ORÇAM.'!D164</f>
        <v>Caixa retangular 4" X 4" Alta</v>
      </c>
      <c r="C907" s="650"/>
      <c r="D907" s="650"/>
      <c r="E907" s="650"/>
      <c r="F907" s="650"/>
      <c r="G907" s="650"/>
      <c r="H907" s="650"/>
      <c r="I907" s="650"/>
      <c r="J907" s="650"/>
      <c r="K907" s="650"/>
      <c r="L907" s="650"/>
      <c r="M907" s="651"/>
      <c r="N907" s="117"/>
      <c r="S907" s="128"/>
      <c r="T907" s="129"/>
      <c r="U907" s="130"/>
      <c r="V907" s="131"/>
    </row>
    <row r="908" spans="1:22" s="6" customFormat="1" ht="16.5" x14ac:dyDescent="0.3">
      <c r="A908" s="230"/>
      <c r="B908" s="24" t="s">
        <v>364</v>
      </c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232"/>
      <c r="N908" s="117"/>
      <c r="S908" s="128"/>
      <c r="T908" s="129"/>
      <c r="U908" s="130"/>
      <c r="V908" s="131"/>
    </row>
    <row r="909" spans="1:22" s="6" customFormat="1" ht="16.5" x14ac:dyDescent="0.3">
      <c r="A909" s="230"/>
      <c r="B909" s="24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232"/>
      <c r="N909" s="117"/>
      <c r="S909" s="128"/>
      <c r="T909" s="129"/>
      <c r="U909" s="130"/>
      <c r="V909" s="131"/>
    </row>
    <row r="910" spans="1:22" s="6" customFormat="1" ht="16.5" x14ac:dyDescent="0.3">
      <c r="A910" s="230"/>
      <c r="B910" s="9" t="s">
        <v>67</v>
      </c>
      <c r="C910" s="85">
        <v>2</v>
      </c>
      <c r="D910" s="12" t="s">
        <v>64</v>
      </c>
      <c r="E910" s="5"/>
      <c r="F910" s="5"/>
      <c r="G910" s="5"/>
      <c r="H910" s="5"/>
      <c r="I910" s="5"/>
      <c r="J910" s="5"/>
      <c r="K910" s="5"/>
      <c r="L910" s="5"/>
      <c r="M910" s="231"/>
      <c r="N910" s="117"/>
      <c r="S910" s="128"/>
      <c r="T910" s="129"/>
      <c r="U910" s="130"/>
      <c r="V910" s="131"/>
    </row>
    <row r="911" spans="1:22" s="6" customFormat="1" ht="16.5" x14ac:dyDescent="0.3">
      <c r="A911" s="357"/>
      <c r="B911" s="31"/>
      <c r="C911" s="29"/>
      <c r="D911" s="24"/>
      <c r="E911" s="30"/>
      <c r="F911" s="30"/>
      <c r="G911" s="30"/>
      <c r="H911" s="30"/>
      <c r="I911" s="30"/>
      <c r="J911" s="30"/>
      <c r="K911" s="30"/>
      <c r="L911" s="30"/>
      <c r="M911" s="358"/>
      <c r="N911" s="117"/>
      <c r="S911" s="128"/>
      <c r="T911" s="129"/>
      <c r="U911" s="130"/>
      <c r="V911" s="131"/>
    </row>
    <row r="912" spans="1:22" s="6" customFormat="1" ht="16.5" x14ac:dyDescent="0.3">
      <c r="A912" s="230" t="s">
        <v>552</v>
      </c>
      <c r="B912" s="650" t="s">
        <v>433</v>
      </c>
      <c r="C912" s="650"/>
      <c r="D912" s="650"/>
      <c r="E912" s="650"/>
      <c r="F912" s="650"/>
      <c r="G912" s="650"/>
      <c r="H912" s="650"/>
      <c r="I912" s="650"/>
      <c r="J912" s="650"/>
      <c r="K912" s="650"/>
      <c r="L912" s="650"/>
      <c r="M912" s="651"/>
      <c r="N912" s="117"/>
      <c r="S912" s="128"/>
      <c r="T912" s="129"/>
      <c r="U912" s="130"/>
      <c r="V912" s="131"/>
    </row>
    <row r="913" spans="1:62" s="6" customFormat="1" ht="16.5" x14ac:dyDescent="0.3">
      <c r="A913" s="230"/>
      <c r="B913" s="24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232"/>
      <c r="N913" s="117"/>
      <c r="S913" s="128"/>
      <c r="T913" s="129"/>
      <c r="U913" s="130"/>
      <c r="V913" s="131"/>
    </row>
    <row r="914" spans="1:62" s="6" customFormat="1" ht="16.5" x14ac:dyDescent="0.3">
      <c r="A914" s="230"/>
      <c r="B914" s="9" t="s">
        <v>67</v>
      </c>
      <c r="C914" s="85">
        <v>149.82</v>
      </c>
      <c r="D914" s="12" t="s">
        <v>57</v>
      </c>
      <c r="E914" s="5"/>
      <c r="F914" s="5"/>
      <c r="G914" s="5"/>
      <c r="H914" s="5"/>
      <c r="I914" s="5"/>
      <c r="J914" s="5"/>
      <c r="K914" s="5"/>
      <c r="L914" s="5"/>
      <c r="M914" s="231"/>
      <c r="N914" s="117"/>
      <c r="S914" s="128"/>
      <c r="T914" s="129"/>
      <c r="U914" s="130"/>
      <c r="V914" s="131"/>
    </row>
    <row r="915" spans="1:62" s="6" customFormat="1" ht="16.5" x14ac:dyDescent="0.3">
      <c r="A915" s="357"/>
      <c r="B915" s="31"/>
      <c r="C915" s="29"/>
      <c r="D915" s="24"/>
      <c r="E915" s="30"/>
      <c r="F915" s="30"/>
      <c r="G915" s="30"/>
      <c r="H915" s="30"/>
      <c r="I915" s="30"/>
      <c r="J915" s="30"/>
      <c r="K915" s="30"/>
      <c r="L915" s="30"/>
      <c r="M915" s="358"/>
      <c r="N915" s="117"/>
      <c r="S915" s="128"/>
      <c r="T915" s="129"/>
      <c r="U915" s="130"/>
      <c r="V915" s="131"/>
    </row>
    <row r="916" spans="1:62" s="6" customFormat="1" ht="16.5" x14ac:dyDescent="0.3">
      <c r="A916" s="230" t="s">
        <v>553</v>
      </c>
      <c r="B916" s="650" t="str">
        <f>'PLANILHA ORÇAM.'!D166</f>
        <v>Tomada RJ45 -  fornecimento e instalação.</v>
      </c>
      <c r="C916" s="650"/>
      <c r="D916" s="650"/>
      <c r="E916" s="650"/>
      <c r="F916" s="650"/>
      <c r="G916" s="650"/>
      <c r="H916" s="650"/>
      <c r="I916" s="650"/>
      <c r="J916" s="650"/>
      <c r="K916" s="650"/>
      <c r="L916" s="650"/>
      <c r="M916" s="651"/>
      <c r="N916" s="117"/>
      <c r="S916" s="128"/>
      <c r="T916" s="129"/>
      <c r="U916" s="130"/>
      <c r="V916" s="131"/>
    </row>
    <row r="917" spans="1:62" s="6" customFormat="1" ht="16.5" x14ac:dyDescent="0.3">
      <c r="A917" s="230"/>
      <c r="B917" s="24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232"/>
      <c r="N917" s="117"/>
      <c r="S917" s="128"/>
      <c r="T917" s="129"/>
      <c r="U917" s="130"/>
      <c r="V917" s="131"/>
    </row>
    <row r="918" spans="1:62" s="6" customFormat="1" ht="16.5" x14ac:dyDescent="0.3">
      <c r="A918" s="230"/>
      <c r="B918" s="9" t="s">
        <v>67</v>
      </c>
      <c r="C918" s="85">
        <v>6</v>
      </c>
      <c r="D918" s="12" t="s">
        <v>64</v>
      </c>
      <c r="E918" s="5"/>
      <c r="F918" s="5"/>
      <c r="G918" s="5"/>
      <c r="H918" s="5"/>
      <c r="I918" s="5"/>
      <c r="J918" s="5"/>
      <c r="K918" s="5"/>
      <c r="L918" s="5"/>
      <c r="M918" s="231"/>
      <c r="N918" s="117"/>
      <c r="S918" s="128"/>
      <c r="T918" s="129"/>
      <c r="U918" s="130"/>
      <c r="V918" s="131"/>
    </row>
    <row r="919" spans="1:62" s="6" customFormat="1" ht="16.5" x14ac:dyDescent="0.3">
      <c r="A919" s="357"/>
      <c r="B919" s="31"/>
      <c r="C919" s="29"/>
      <c r="D919" s="24"/>
      <c r="E919" s="30"/>
      <c r="F919" s="30"/>
      <c r="G919" s="30"/>
      <c r="H919" s="30"/>
      <c r="I919" s="30"/>
      <c r="J919" s="30"/>
      <c r="K919" s="30"/>
      <c r="L919" s="30"/>
      <c r="M919" s="358"/>
      <c r="N919" s="117"/>
      <c r="S919" s="128"/>
      <c r="T919" s="129"/>
      <c r="U919" s="130"/>
      <c r="V919" s="131"/>
    </row>
    <row r="920" spans="1:62" s="6" customFormat="1" ht="16.5" x14ac:dyDescent="0.3">
      <c r="A920" s="230" t="s">
        <v>554</v>
      </c>
      <c r="B920" s="650" t="str">
        <f>'PLANILHA ORÇAM.'!D167</f>
        <v>Eletroduto rígido roscável, pvc, dn 32 mm (1"), para circuitos terminais, instalado em forro - fornecimento e instalação. af_12/2015</v>
      </c>
      <c r="C920" s="650"/>
      <c r="D920" s="650"/>
      <c r="E920" s="650"/>
      <c r="F920" s="650"/>
      <c r="G920" s="650"/>
      <c r="H920" s="650"/>
      <c r="I920" s="650"/>
      <c r="J920" s="650"/>
      <c r="K920" s="650"/>
      <c r="L920" s="650"/>
      <c r="M920" s="651"/>
      <c r="N920" s="117"/>
      <c r="S920" s="128"/>
      <c r="T920" s="129"/>
      <c r="U920" s="130"/>
      <c r="V920" s="131"/>
    </row>
    <row r="921" spans="1:62" s="6" customFormat="1" ht="16.5" x14ac:dyDescent="0.3">
      <c r="A921" s="230"/>
      <c r="B921" s="24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232"/>
      <c r="N921" s="117"/>
      <c r="S921" s="128"/>
      <c r="T921" s="129"/>
      <c r="U921" s="130"/>
      <c r="V921" s="131"/>
    </row>
    <row r="922" spans="1:62" s="6" customFormat="1" ht="16.5" x14ac:dyDescent="0.3">
      <c r="A922" s="230"/>
      <c r="B922" s="9" t="s">
        <v>67</v>
      </c>
      <c r="C922" s="85">
        <v>136.16</v>
      </c>
      <c r="D922" s="12" t="s">
        <v>57</v>
      </c>
      <c r="E922" s="5"/>
      <c r="F922" s="5"/>
      <c r="G922" s="5"/>
      <c r="H922" s="5"/>
      <c r="I922" s="5"/>
      <c r="J922" s="5"/>
      <c r="K922" s="5"/>
      <c r="L922" s="5"/>
      <c r="M922" s="231"/>
      <c r="N922" s="117"/>
      <c r="S922" s="128"/>
      <c r="T922" s="129"/>
      <c r="U922" s="130"/>
      <c r="V922" s="131"/>
    </row>
    <row r="923" spans="1:62" s="6" customFormat="1" ht="16.5" x14ac:dyDescent="0.3">
      <c r="A923" s="230"/>
      <c r="B923" s="44"/>
      <c r="C923" s="53"/>
      <c r="D923" s="184"/>
      <c r="E923" s="5"/>
      <c r="F923" s="5"/>
      <c r="G923" s="5"/>
      <c r="H923" s="5"/>
      <c r="I923" s="5"/>
      <c r="J923" s="5"/>
      <c r="K923" s="5"/>
      <c r="L923" s="5"/>
      <c r="M923" s="231"/>
      <c r="N923" s="117"/>
      <c r="S923" s="128"/>
      <c r="T923" s="129"/>
      <c r="U923" s="130"/>
      <c r="V923" s="131"/>
    </row>
    <row r="924" spans="1:62" s="6" customFormat="1" ht="16.5" x14ac:dyDescent="0.3">
      <c r="A924" s="230" t="s">
        <v>555</v>
      </c>
      <c r="B924" s="650" t="str">
        <f>'PLANILHA ORÇAM.'!D168</f>
        <v>Quadro de Distribuição para Telefone N.4, 60X60X12CM em Chapa Metálica , de Embutir</v>
      </c>
      <c r="C924" s="650"/>
      <c r="D924" s="650"/>
      <c r="E924" s="650"/>
      <c r="F924" s="650"/>
      <c r="G924" s="650"/>
      <c r="H924" s="650"/>
      <c r="I924" s="650"/>
      <c r="J924" s="650"/>
      <c r="K924" s="650"/>
      <c r="L924" s="650"/>
      <c r="M924" s="651"/>
      <c r="N924" s="117"/>
      <c r="S924" s="128"/>
      <c r="T924" s="129"/>
      <c r="U924" s="130"/>
      <c r="V924" s="131"/>
    </row>
    <row r="925" spans="1:62" s="6" customFormat="1" ht="16.5" x14ac:dyDescent="0.3">
      <c r="A925" s="230"/>
      <c r="B925" s="24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232"/>
      <c r="N925" s="117"/>
      <c r="S925" s="128"/>
      <c r="T925" s="129"/>
      <c r="U925" s="130"/>
      <c r="V925" s="131"/>
    </row>
    <row r="926" spans="1:62" s="6" customFormat="1" ht="16.5" x14ac:dyDescent="0.3">
      <c r="A926" s="230"/>
      <c r="B926" s="9" t="s">
        <v>67</v>
      </c>
      <c r="C926" s="85">
        <v>1</v>
      </c>
      <c r="D926" s="12" t="s">
        <v>64</v>
      </c>
      <c r="E926" s="5"/>
      <c r="F926" s="5"/>
      <c r="G926" s="5"/>
      <c r="H926" s="5"/>
      <c r="I926" s="5"/>
      <c r="J926" s="5"/>
      <c r="K926" s="5"/>
      <c r="L926" s="5"/>
      <c r="M926" s="231"/>
      <c r="N926" s="117"/>
      <c r="S926" s="128"/>
      <c r="T926" s="129"/>
      <c r="U926" s="130"/>
      <c r="V926" s="131"/>
    </row>
    <row r="927" spans="1:62" ht="15.75" x14ac:dyDescent="0.25">
      <c r="A927" s="230"/>
      <c r="B927" s="44"/>
      <c r="C927" s="53"/>
      <c r="D927" s="184"/>
      <c r="E927" s="5"/>
      <c r="F927" s="5"/>
      <c r="G927" s="5"/>
      <c r="H927" s="5"/>
      <c r="I927" s="5"/>
      <c r="J927" s="5"/>
      <c r="K927" s="5"/>
      <c r="L927" s="5"/>
      <c r="M927" s="231"/>
      <c r="N927" s="235"/>
      <c r="O927" s="235"/>
      <c r="P927" s="237"/>
      <c r="Q927" s="237"/>
      <c r="R927" s="235"/>
      <c r="S927" s="235"/>
      <c r="T927" s="235"/>
      <c r="U927" s="235"/>
      <c r="V927" s="235"/>
      <c r="W927" s="235"/>
      <c r="X927" s="235"/>
      <c r="Y927" s="235"/>
      <c r="Z927" s="235"/>
      <c r="AA927" s="235"/>
      <c r="AB927" s="235"/>
      <c r="AC927" s="235"/>
      <c r="AD927" s="235"/>
      <c r="AE927" s="235"/>
      <c r="AF927" s="235"/>
      <c r="AG927" s="235"/>
      <c r="AH927" s="235"/>
      <c r="AI927" s="235"/>
      <c r="AJ927" s="235"/>
      <c r="AK927" s="235"/>
      <c r="AL927" s="235"/>
      <c r="AM927" s="235"/>
      <c r="AN927" s="235"/>
      <c r="AO927" s="235"/>
      <c r="AP927" s="235"/>
      <c r="AQ927" s="235"/>
      <c r="AR927" s="235"/>
      <c r="AS927" s="235"/>
      <c r="AT927" s="235"/>
      <c r="AU927" s="235"/>
      <c r="AV927" s="235"/>
      <c r="AW927" s="235"/>
      <c r="AX927" s="235"/>
      <c r="AY927" s="235"/>
      <c r="AZ927" s="235"/>
      <c r="BA927" s="235"/>
      <c r="BB927" s="235"/>
      <c r="BC927" s="235"/>
      <c r="BD927" s="235"/>
      <c r="BE927" s="235"/>
      <c r="BF927" s="235"/>
      <c r="BG927" s="235"/>
      <c r="BH927" s="235"/>
      <c r="BI927" s="235"/>
      <c r="BJ927" s="235"/>
    </row>
    <row r="928" spans="1:62" s="6" customFormat="1" ht="16.5" x14ac:dyDescent="0.3">
      <c r="A928" s="69" t="s">
        <v>556</v>
      </c>
      <c r="B928" s="70" t="str">
        <f>'[20]PLANILHA ORÇAM.'!B208</f>
        <v>DIVERSOS</v>
      </c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2"/>
    </row>
    <row r="929" spans="1:22" s="6" customFormat="1" ht="16.5" x14ac:dyDescent="0.3">
      <c r="A929" s="14"/>
      <c r="B929" s="5"/>
      <c r="C929" s="5"/>
      <c r="D929" s="5"/>
      <c r="E929" s="14"/>
      <c r="F929" s="5"/>
      <c r="G929" s="5"/>
      <c r="H929" s="5"/>
      <c r="I929" s="5"/>
      <c r="J929" s="5"/>
      <c r="K929" s="5"/>
      <c r="L929" s="5"/>
      <c r="M929" s="5"/>
    </row>
    <row r="930" spans="1:22" s="6" customFormat="1" ht="16.5" x14ac:dyDescent="0.3">
      <c r="A930" s="14" t="s">
        <v>557</v>
      </c>
      <c r="B930" s="5" t="str">
        <f>'[20]PLANILHA ORÇAM.'!D209</f>
        <v>Limpeza final da obra</v>
      </c>
      <c r="C930" s="5"/>
      <c r="D930" s="5"/>
      <c r="E930" s="14"/>
      <c r="F930" s="5"/>
      <c r="G930" s="5"/>
      <c r="H930" s="5"/>
      <c r="I930" s="5"/>
      <c r="J930" s="5"/>
      <c r="K930" s="5"/>
      <c r="L930" s="5"/>
      <c r="M930" s="5"/>
      <c r="N930" s="117"/>
      <c r="S930" s="128"/>
      <c r="T930" s="129"/>
      <c r="U930" s="130"/>
      <c r="V930" s="131"/>
    </row>
    <row r="931" spans="1:22" s="6" customFormat="1" ht="16.5" x14ac:dyDescent="0.3">
      <c r="A931" s="14"/>
      <c r="B931" s="5"/>
      <c r="C931" s="5"/>
      <c r="D931" s="5"/>
      <c r="E931" s="14"/>
      <c r="F931" s="5"/>
      <c r="G931" s="5"/>
      <c r="H931" s="5"/>
      <c r="I931" s="5"/>
      <c r="J931" s="5"/>
      <c r="K931" s="5"/>
      <c r="L931" s="5"/>
      <c r="M931" s="5"/>
      <c r="N931" s="117"/>
      <c r="S931" s="128"/>
      <c r="T931" s="129"/>
      <c r="U931" s="130"/>
      <c r="V931" s="131"/>
    </row>
    <row r="932" spans="1:22" s="6" customFormat="1" ht="16.5" x14ac:dyDescent="0.3">
      <c r="A932" s="14"/>
      <c r="B932" s="16" t="s">
        <v>68</v>
      </c>
      <c r="C932" s="5"/>
      <c r="D932" s="5"/>
      <c r="E932" s="14"/>
      <c r="F932" s="5"/>
      <c r="G932" s="5"/>
      <c r="H932" s="5"/>
      <c r="I932" s="5"/>
      <c r="J932" s="5"/>
      <c r="K932" s="5"/>
      <c r="L932" s="5"/>
      <c r="M932" s="5"/>
      <c r="N932" s="117"/>
      <c r="S932" s="128"/>
      <c r="T932" s="129"/>
      <c r="U932" s="130"/>
      <c r="V932" s="131"/>
    </row>
    <row r="933" spans="1:22" s="6" customFormat="1" ht="16.5" x14ac:dyDescent="0.3">
      <c r="A933" s="14"/>
      <c r="B933" s="5"/>
      <c r="C933" s="5"/>
      <c r="D933" s="5"/>
      <c r="E933" s="14"/>
      <c r="F933" s="5"/>
      <c r="G933" s="5"/>
      <c r="H933" s="5"/>
      <c r="I933" s="5"/>
      <c r="J933" s="5"/>
      <c r="K933" s="5"/>
      <c r="L933" s="5"/>
      <c r="M933" s="5"/>
      <c r="N933" s="117"/>
      <c r="S933" s="128"/>
      <c r="T933" s="129"/>
      <c r="U933" s="130"/>
      <c r="V933" s="131"/>
    </row>
    <row r="934" spans="1:22" s="6" customFormat="1" ht="16.5" x14ac:dyDescent="0.3">
      <c r="A934" s="14"/>
      <c r="B934" s="171" t="s">
        <v>69</v>
      </c>
      <c r="C934" s="68"/>
      <c r="D934" s="58" t="s">
        <v>70</v>
      </c>
      <c r="E934" s="170"/>
      <c r="F934" s="200" t="s">
        <v>51</v>
      </c>
      <c r="I934" s="198"/>
      <c r="J934" s="43"/>
      <c r="L934" s="43"/>
      <c r="M934" s="17"/>
      <c r="N934" s="117"/>
      <c r="S934" s="128"/>
      <c r="T934" s="129"/>
      <c r="U934" s="130"/>
      <c r="V934" s="131"/>
    </row>
    <row r="935" spans="1:22" s="22" customFormat="1" ht="16.5" x14ac:dyDescent="0.3">
      <c r="A935" s="14"/>
      <c r="B935" s="125">
        <f>D430</f>
        <v>220.89</v>
      </c>
      <c r="C935" s="125" t="s">
        <v>6</v>
      </c>
      <c r="D935" s="238">
        <v>1</v>
      </c>
      <c r="E935" s="125" t="s">
        <v>7</v>
      </c>
      <c r="F935" s="125">
        <f>ROUND(B935*D935,2)</f>
        <v>220.89</v>
      </c>
      <c r="G935" s="6"/>
      <c r="H935" s="6"/>
      <c r="I935" s="125"/>
      <c r="J935" s="92"/>
      <c r="K935" s="6"/>
      <c r="L935" s="5"/>
      <c r="M935" s="17"/>
      <c r="N935" s="642"/>
      <c r="O935" s="642"/>
      <c r="P935" s="642"/>
      <c r="Q935" s="642"/>
      <c r="S935" s="188"/>
      <c r="T935" s="189"/>
      <c r="U935" s="190"/>
      <c r="V935" s="150"/>
    </row>
    <row r="936" spans="1:22" s="22" customFormat="1" ht="16.5" x14ac:dyDescent="0.3">
      <c r="A936" s="14"/>
      <c r="B936" s="5"/>
      <c r="C936" s="5"/>
      <c r="D936" s="5"/>
      <c r="E936" s="14"/>
      <c r="F936" s="5"/>
      <c r="G936" s="5"/>
      <c r="H936" s="5"/>
      <c r="I936" s="5"/>
      <c r="J936" s="5"/>
      <c r="K936" s="5"/>
      <c r="L936" s="5"/>
      <c r="M936" s="5"/>
      <c r="N936" s="187"/>
      <c r="S936" s="188"/>
      <c r="T936" s="189"/>
      <c r="U936" s="190"/>
      <c r="V936" s="150"/>
    </row>
    <row r="937" spans="1:22" s="6" customFormat="1" ht="16.5" x14ac:dyDescent="0.3">
      <c r="A937" s="14"/>
      <c r="B937" s="239" t="s">
        <v>71</v>
      </c>
      <c r="C937" s="162">
        <f>F935</f>
        <v>220.89</v>
      </c>
      <c r="D937" s="240" t="str">
        <f>'[20]PLANILHA ORÇAM.'!E209</f>
        <v>m²</v>
      </c>
      <c r="E937" s="14"/>
      <c r="F937" s="5"/>
      <c r="G937" s="5"/>
      <c r="H937" s="5"/>
      <c r="I937" s="5"/>
      <c r="J937" s="5"/>
      <c r="K937" s="5"/>
      <c r="L937" s="5"/>
      <c r="M937" s="5"/>
      <c r="N937" s="117"/>
      <c r="S937" s="128"/>
      <c r="T937" s="129"/>
      <c r="U937" s="130"/>
      <c r="V937" s="131"/>
    </row>
    <row r="938" spans="1:22" s="6" customFormat="1" ht="16.5" x14ac:dyDescent="0.3">
      <c r="A938" s="20"/>
      <c r="B938" s="394"/>
      <c r="C938" s="80"/>
      <c r="D938" s="24"/>
      <c r="E938" s="20"/>
      <c r="F938" s="30"/>
      <c r="G938" s="30"/>
      <c r="H938" s="30"/>
      <c r="I938" s="30"/>
      <c r="J938" s="30"/>
      <c r="K938" s="30"/>
      <c r="L938" s="30"/>
      <c r="M938" s="30"/>
      <c r="N938" s="117"/>
      <c r="S938" s="128"/>
      <c r="T938" s="129"/>
      <c r="U938" s="130"/>
      <c r="V938" s="131"/>
    </row>
    <row r="939" spans="1:22" s="6" customFormat="1" ht="16.5" x14ac:dyDescent="0.3">
      <c r="A939" s="230" t="s">
        <v>558</v>
      </c>
      <c r="B939" s="650" t="str">
        <f>'PLANILHA ORÇAM.'!D172</f>
        <v>Placa de ACM (cor azul) com letras em aço galvanizado</v>
      </c>
      <c r="C939" s="650"/>
      <c r="D939" s="650"/>
      <c r="E939" s="650"/>
      <c r="F939" s="650"/>
      <c r="G939" s="650"/>
      <c r="H939" s="650"/>
      <c r="I939" s="650"/>
      <c r="J939" s="650"/>
      <c r="K939" s="650"/>
      <c r="L939" s="650"/>
      <c r="M939" s="651"/>
      <c r="N939" s="117"/>
      <c r="S939" s="128"/>
      <c r="T939" s="129"/>
      <c r="U939" s="130"/>
      <c r="V939" s="131"/>
    </row>
    <row r="940" spans="1:22" s="6" customFormat="1" ht="16.5" x14ac:dyDescent="0.3">
      <c r="A940" s="230"/>
      <c r="B940" s="24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232"/>
      <c r="N940" s="117"/>
      <c r="S940" s="128"/>
      <c r="T940" s="129"/>
      <c r="U940" s="130"/>
      <c r="V940" s="131"/>
    </row>
    <row r="941" spans="1:22" s="6" customFormat="1" ht="16.5" x14ac:dyDescent="0.3">
      <c r="A941" s="230"/>
      <c r="B941" s="9" t="s">
        <v>67</v>
      </c>
      <c r="C941" s="85">
        <v>1</v>
      </c>
      <c r="D941" s="12" t="s">
        <v>64</v>
      </c>
      <c r="E941" s="5"/>
      <c r="F941" s="5"/>
      <c r="G941" s="5"/>
      <c r="H941" s="5"/>
      <c r="I941" s="5"/>
      <c r="J941" s="5"/>
      <c r="K941" s="5"/>
      <c r="L941" s="5"/>
      <c r="M941" s="231"/>
      <c r="N941" s="117"/>
      <c r="S941" s="128"/>
      <c r="T941" s="129"/>
      <c r="U941" s="130"/>
      <c r="V941" s="131"/>
    </row>
    <row r="942" spans="1:22" s="6" customFormat="1" ht="16.5" x14ac:dyDescent="0.3">
      <c r="A942" s="230"/>
      <c r="B942" s="44"/>
      <c r="C942" s="53"/>
      <c r="D942" s="184"/>
      <c r="E942" s="5"/>
      <c r="F942" s="5"/>
      <c r="G942" s="5"/>
      <c r="H942" s="5"/>
      <c r="I942" s="5"/>
      <c r="J942" s="5"/>
      <c r="K942" s="5"/>
      <c r="L942" s="5"/>
      <c r="M942" s="231"/>
      <c r="N942" s="117"/>
      <c r="S942" s="128"/>
      <c r="T942" s="129"/>
      <c r="U942" s="130"/>
      <c r="V942" s="131"/>
    </row>
    <row r="943" spans="1:22" s="6" customFormat="1" ht="16.5" x14ac:dyDescent="0.3">
      <c r="A943" s="230" t="s">
        <v>559</v>
      </c>
      <c r="B943" s="650" t="str">
        <f>'PLANILHA ORÇAM.'!D173</f>
        <v>Piso podotátil, direcional ou alerta, assentado sobre argamassa. AF_05/2020</v>
      </c>
      <c r="C943" s="650"/>
      <c r="D943" s="650"/>
      <c r="E943" s="650"/>
      <c r="F943" s="650"/>
      <c r="G943" s="650"/>
      <c r="H943" s="650"/>
      <c r="I943" s="650"/>
      <c r="J943" s="650"/>
      <c r="K943" s="650"/>
      <c r="L943" s="650"/>
      <c r="M943" s="651"/>
      <c r="N943" s="117"/>
      <c r="S943" s="128"/>
      <c r="T943" s="129"/>
      <c r="U943" s="130"/>
      <c r="V943" s="131"/>
    </row>
    <row r="944" spans="1:22" s="6" customFormat="1" ht="16.5" x14ac:dyDescent="0.3">
      <c r="A944" s="230"/>
      <c r="B944" s="24" t="s">
        <v>447</v>
      </c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232"/>
      <c r="N944" s="117"/>
      <c r="S944" s="128"/>
      <c r="T944" s="129"/>
      <c r="U944" s="130"/>
      <c r="V944" s="131"/>
    </row>
    <row r="945" spans="1:62" s="6" customFormat="1" ht="16.5" x14ac:dyDescent="0.3">
      <c r="A945" s="230"/>
      <c r="B945" s="9" t="s">
        <v>67</v>
      </c>
      <c r="C945" s="85">
        <v>36.86</v>
      </c>
      <c r="D945" s="12" t="s">
        <v>57</v>
      </c>
      <c r="E945" s="5"/>
      <c r="F945" s="5"/>
      <c r="G945" s="5"/>
      <c r="H945" s="5"/>
      <c r="I945" s="5"/>
      <c r="J945" s="5"/>
      <c r="K945" s="5"/>
      <c r="L945" s="5"/>
      <c r="M945" s="231"/>
      <c r="N945" s="117"/>
      <c r="S945" s="128"/>
      <c r="T945" s="129"/>
      <c r="U945" s="130"/>
      <c r="V945" s="131"/>
    </row>
    <row r="946" spans="1:62" ht="15.75" x14ac:dyDescent="0.25">
      <c r="A946" s="241"/>
      <c r="B946" s="4"/>
      <c r="C946" s="4"/>
      <c r="D946" s="4"/>
      <c r="E946" s="241"/>
      <c r="F946" s="4"/>
      <c r="G946" s="4"/>
      <c r="H946" s="4"/>
      <c r="I946" s="4"/>
      <c r="J946" s="4"/>
      <c r="K946" s="4"/>
      <c r="L946" s="4"/>
      <c r="M946" s="4"/>
      <c r="N946" s="235"/>
      <c r="O946" s="235"/>
      <c r="P946" s="235"/>
      <c r="Q946" s="235"/>
      <c r="R946" s="235"/>
      <c r="S946" s="235"/>
      <c r="T946" s="235"/>
      <c r="U946" s="235"/>
      <c r="V946" s="235"/>
      <c r="W946" s="235"/>
      <c r="X946" s="235"/>
      <c r="Y946" s="235"/>
      <c r="Z946" s="235"/>
      <c r="AA946" s="235"/>
      <c r="AB946" s="235"/>
      <c r="AC946" s="235"/>
      <c r="AD946" s="235"/>
      <c r="AE946" s="235"/>
      <c r="AF946" s="235"/>
      <c r="AG946" s="235"/>
      <c r="AH946" s="235"/>
      <c r="AI946" s="235"/>
      <c r="AJ946" s="235"/>
      <c r="AK946" s="235"/>
      <c r="AL946" s="235"/>
      <c r="AM946" s="235"/>
      <c r="AN946" s="235"/>
      <c r="AO946" s="235"/>
      <c r="AP946" s="235"/>
      <c r="AQ946" s="235"/>
      <c r="AR946" s="235"/>
      <c r="AS946" s="235"/>
      <c r="AT946" s="235"/>
      <c r="AU946" s="235"/>
      <c r="AV946" s="235"/>
      <c r="AW946" s="235"/>
      <c r="AX946" s="235"/>
      <c r="AY946" s="235"/>
      <c r="AZ946" s="235"/>
      <c r="BA946" s="235"/>
      <c r="BB946" s="235"/>
      <c r="BC946" s="235"/>
      <c r="BD946" s="235"/>
      <c r="BE946" s="235"/>
      <c r="BF946" s="235"/>
      <c r="BG946" s="235"/>
      <c r="BH946" s="235"/>
      <c r="BI946" s="235"/>
      <c r="BJ946" s="235"/>
    </row>
    <row r="947" spans="1:62" ht="15.75" x14ac:dyDescent="0.25">
      <c r="A947" s="241"/>
      <c r="B947" s="4"/>
      <c r="C947" s="4"/>
      <c r="D947" s="4"/>
      <c r="E947" s="241"/>
      <c r="F947" s="4"/>
      <c r="G947" s="4"/>
      <c r="H947" s="4"/>
      <c r="I947" s="4"/>
      <c r="J947" s="4"/>
      <c r="K947" s="4"/>
      <c r="L947" s="4"/>
      <c r="M947" s="4"/>
      <c r="N947" s="235"/>
      <c r="O947" s="235"/>
      <c r="P947" s="235"/>
      <c r="Q947" s="235"/>
      <c r="R947" s="235"/>
      <c r="S947" s="235"/>
      <c r="T947" s="235"/>
      <c r="U947" s="235"/>
      <c r="V947" s="235"/>
      <c r="W947" s="235"/>
      <c r="X947" s="235"/>
      <c r="Y947" s="235"/>
      <c r="Z947" s="235"/>
      <c r="AA947" s="235"/>
      <c r="AB947" s="235"/>
      <c r="AC947" s="235"/>
      <c r="AD947" s="235"/>
      <c r="AE947" s="235"/>
      <c r="AF947" s="235"/>
      <c r="AG947" s="235"/>
      <c r="AH947" s="235"/>
      <c r="AI947" s="235"/>
      <c r="AJ947" s="235"/>
      <c r="AK947" s="235"/>
      <c r="AL947" s="235"/>
      <c r="AM947" s="235"/>
      <c r="AN947" s="235"/>
      <c r="AO947" s="235"/>
      <c r="AP947" s="235"/>
      <c r="AQ947" s="235"/>
      <c r="AR947" s="235"/>
      <c r="AS947" s="235"/>
      <c r="AT947" s="235"/>
      <c r="AU947" s="235"/>
      <c r="AV947" s="235"/>
      <c r="AW947" s="235"/>
      <c r="AX947" s="235"/>
      <c r="AY947" s="235"/>
      <c r="AZ947" s="235"/>
      <c r="BA947" s="235"/>
      <c r="BB947" s="235"/>
      <c r="BC947" s="235"/>
      <c r="BD947" s="235"/>
      <c r="BE947" s="235"/>
      <c r="BF947" s="235"/>
      <c r="BG947" s="235"/>
      <c r="BH947" s="235"/>
      <c r="BI947" s="235"/>
      <c r="BJ947" s="235"/>
    </row>
    <row r="948" spans="1:62" ht="15.75" x14ac:dyDescent="0.25">
      <c r="A948" s="241"/>
      <c r="B948" s="4"/>
      <c r="C948" s="4"/>
      <c r="D948" s="4"/>
      <c r="E948" s="241"/>
      <c r="F948" s="4"/>
      <c r="G948" s="4"/>
      <c r="H948" s="4"/>
      <c r="I948" s="4"/>
      <c r="J948" s="4"/>
      <c r="K948" s="4"/>
      <c r="L948" s="4"/>
      <c r="M948" s="4"/>
      <c r="N948" s="235"/>
      <c r="O948" s="235"/>
      <c r="P948" s="235"/>
      <c r="Q948" s="235"/>
      <c r="R948" s="235"/>
      <c r="S948" s="235"/>
      <c r="T948" s="235"/>
      <c r="U948" s="235"/>
      <c r="V948" s="235"/>
      <c r="W948" s="235"/>
      <c r="X948" s="235"/>
      <c r="Y948" s="235"/>
      <c r="Z948" s="235"/>
      <c r="AA948" s="235"/>
      <c r="AB948" s="235"/>
      <c r="AC948" s="235"/>
      <c r="AD948" s="235"/>
      <c r="AE948" s="235"/>
      <c r="AF948" s="235"/>
      <c r="AG948" s="235"/>
      <c r="AH948" s="235"/>
      <c r="AI948" s="235"/>
      <c r="AJ948" s="235"/>
      <c r="AK948" s="235"/>
      <c r="AL948" s="235"/>
      <c r="AM948" s="235"/>
      <c r="AN948" s="235"/>
      <c r="AO948" s="235"/>
      <c r="AP948" s="235"/>
      <c r="AQ948" s="235"/>
      <c r="AR948" s="235"/>
      <c r="AS948" s="235"/>
      <c r="AT948" s="235"/>
      <c r="AU948" s="235"/>
      <c r="AV948" s="235"/>
      <c r="AW948" s="235"/>
      <c r="AX948" s="235"/>
      <c r="AY948" s="235"/>
      <c r="AZ948" s="235"/>
      <c r="BA948" s="235"/>
      <c r="BB948" s="235"/>
      <c r="BC948" s="235"/>
      <c r="BD948" s="235"/>
      <c r="BE948" s="235"/>
      <c r="BF948" s="235"/>
      <c r="BG948" s="235"/>
      <c r="BH948" s="235"/>
      <c r="BI948" s="235"/>
      <c r="BJ948" s="235"/>
    </row>
    <row r="949" spans="1:62" ht="15.75" x14ac:dyDescent="0.25">
      <c r="A949" s="241"/>
      <c r="B949" s="4"/>
      <c r="C949" s="4"/>
      <c r="D949" s="4"/>
      <c r="E949" s="241"/>
      <c r="F949" s="4"/>
      <c r="G949" s="4"/>
      <c r="H949" s="4"/>
      <c r="I949" s="4"/>
      <c r="J949" s="4"/>
      <c r="K949" s="4"/>
      <c r="L949" s="4"/>
      <c r="M949" s="4"/>
      <c r="N949" s="235"/>
      <c r="O949" s="235"/>
      <c r="P949" s="235"/>
      <c r="Q949" s="235"/>
      <c r="R949" s="235"/>
      <c r="S949" s="235"/>
      <c r="T949" s="235"/>
      <c r="U949" s="235"/>
      <c r="V949" s="235"/>
      <c r="W949" s="235"/>
      <c r="X949" s="235"/>
      <c r="Y949" s="235"/>
      <c r="Z949" s="235"/>
      <c r="AA949" s="235"/>
      <c r="AB949" s="235"/>
      <c r="AC949" s="235"/>
      <c r="AD949" s="235"/>
      <c r="AE949" s="235"/>
      <c r="AF949" s="235"/>
      <c r="AG949" s="235"/>
      <c r="AH949" s="235"/>
      <c r="AI949" s="235"/>
      <c r="AJ949" s="235"/>
      <c r="AK949" s="235"/>
      <c r="AL949" s="235"/>
      <c r="AM949" s="235"/>
      <c r="AN949" s="235"/>
      <c r="AO949" s="235"/>
      <c r="AP949" s="235"/>
      <c r="AQ949" s="235"/>
      <c r="AR949" s="235"/>
      <c r="AS949" s="235"/>
      <c r="AT949" s="235"/>
      <c r="AU949" s="235"/>
      <c r="AV949" s="235"/>
      <c r="AW949" s="235"/>
      <c r="AX949" s="235"/>
      <c r="AY949" s="235"/>
      <c r="AZ949" s="235"/>
      <c r="BA949" s="235"/>
      <c r="BB949" s="235"/>
      <c r="BC949" s="235"/>
      <c r="BD949" s="235"/>
      <c r="BE949" s="235"/>
      <c r="BF949" s="235"/>
      <c r="BG949" s="235"/>
      <c r="BH949" s="235"/>
      <c r="BI949" s="235"/>
      <c r="BJ949" s="235"/>
    </row>
    <row r="950" spans="1:62" ht="15.75" x14ac:dyDescent="0.25">
      <c r="A950" s="241"/>
      <c r="B950" s="4"/>
      <c r="C950" s="4"/>
      <c r="D950" s="4"/>
      <c r="E950" s="241"/>
      <c r="F950" s="4"/>
      <c r="G950" s="4"/>
      <c r="H950" s="4"/>
      <c r="I950" s="4"/>
      <c r="J950" s="4"/>
      <c r="K950" s="4"/>
      <c r="L950" s="4"/>
      <c r="M950" s="4"/>
      <c r="N950" s="235"/>
      <c r="O950" s="235"/>
      <c r="P950" s="235"/>
      <c r="Q950" s="235"/>
      <c r="R950" s="235"/>
      <c r="S950" s="235"/>
      <c r="T950" s="235"/>
      <c r="U950" s="235"/>
      <c r="V950" s="235"/>
      <c r="W950" s="235"/>
      <c r="X950" s="235"/>
      <c r="Y950" s="235"/>
      <c r="Z950" s="235"/>
      <c r="AA950" s="235"/>
      <c r="AB950" s="235"/>
      <c r="AC950" s="235"/>
      <c r="AD950" s="235"/>
      <c r="AE950" s="235"/>
      <c r="AF950" s="235"/>
      <c r="AG950" s="235"/>
      <c r="AH950" s="235"/>
      <c r="AI950" s="235"/>
      <c r="AJ950" s="235"/>
      <c r="AK950" s="235"/>
      <c r="AL950" s="235"/>
      <c r="AM950" s="235"/>
      <c r="AN950" s="235"/>
      <c r="AO950" s="235"/>
      <c r="AP950" s="235"/>
      <c r="AQ950" s="235"/>
      <c r="AR950" s="235"/>
      <c r="AS950" s="235"/>
      <c r="AT950" s="235"/>
      <c r="AU950" s="235"/>
      <c r="AV950" s="235"/>
      <c r="AW950" s="235"/>
      <c r="AX950" s="235"/>
      <c r="AY950" s="235"/>
      <c r="AZ950" s="235"/>
      <c r="BA950" s="235"/>
      <c r="BB950" s="235"/>
      <c r="BC950" s="235"/>
      <c r="BD950" s="235"/>
      <c r="BE950" s="235"/>
      <c r="BF950" s="235"/>
      <c r="BG950" s="235"/>
      <c r="BH950" s="235"/>
      <c r="BI950" s="235"/>
      <c r="BJ950" s="235"/>
    </row>
    <row r="951" spans="1:62" ht="15.75" x14ac:dyDescent="0.25">
      <c r="A951" s="241"/>
      <c r="B951" s="4"/>
      <c r="C951" s="4"/>
      <c r="D951" s="4"/>
      <c r="E951" s="241"/>
      <c r="F951" s="4"/>
      <c r="G951" s="4"/>
      <c r="H951" s="4"/>
      <c r="I951" s="4"/>
      <c r="J951" s="4"/>
      <c r="K951" s="4"/>
      <c r="L951" s="4"/>
      <c r="M951" s="4"/>
      <c r="N951" s="235"/>
      <c r="O951" s="235"/>
      <c r="P951" s="235"/>
      <c r="Q951" s="235"/>
      <c r="R951" s="235"/>
      <c r="S951" s="235"/>
      <c r="T951" s="235"/>
      <c r="U951" s="235"/>
      <c r="V951" s="235"/>
      <c r="W951" s="235"/>
      <c r="X951" s="235"/>
      <c r="Y951" s="235"/>
      <c r="Z951" s="235"/>
      <c r="AA951" s="235"/>
      <c r="AB951" s="235"/>
      <c r="AC951" s="235"/>
      <c r="AD951" s="235"/>
      <c r="AE951" s="235"/>
      <c r="AF951" s="235"/>
      <c r="AG951" s="235"/>
      <c r="AH951" s="235"/>
      <c r="AI951" s="235"/>
      <c r="AJ951" s="235"/>
      <c r="AK951" s="235"/>
      <c r="AL951" s="235"/>
      <c r="AM951" s="235"/>
      <c r="AN951" s="235"/>
      <c r="AO951" s="235"/>
      <c r="AP951" s="235"/>
      <c r="AQ951" s="235"/>
      <c r="AR951" s="235"/>
      <c r="AS951" s="235"/>
      <c r="AT951" s="235"/>
      <c r="AU951" s="235"/>
      <c r="AV951" s="235"/>
      <c r="AW951" s="235"/>
      <c r="AX951" s="235"/>
      <c r="AY951" s="235"/>
      <c r="AZ951" s="235"/>
      <c r="BA951" s="235"/>
      <c r="BB951" s="235"/>
      <c r="BC951" s="235"/>
      <c r="BD951" s="235"/>
      <c r="BE951" s="235"/>
      <c r="BF951" s="235"/>
      <c r="BG951" s="235"/>
      <c r="BH951" s="235"/>
      <c r="BI951" s="235"/>
      <c r="BJ951" s="235"/>
    </row>
    <row r="952" spans="1:62" ht="15.75" x14ac:dyDescent="0.25">
      <c r="A952" s="241"/>
      <c r="B952" s="4"/>
      <c r="C952" s="4"/>
      <c r="D952" s="4"/>
      <c r="E952" s="241"/>
      <c r="F952" s="4"/>
      <c r="G952" s="4"/>
      <c r="H952" s="4"/>
      <c r="I952" s="4"/>
      <c r="J952" s="4"/>
      <c r="K952" s="4"/>
      <c r="L952" s="4"/>
      <c r="M952" s="4"/>
      <c r="N952" s="235"/>
      <c r="O952" s="235"/>
      <c r="P952" s="235"/>
      <c r="Q952" s="235"/>
      <c r="R952" s="235"/>
      <c r="S952" s="235"/>
      <c r="T952" s="235"/>
      <c r="U952" s="235"/>
      <c r="V952" s="235"/>
      <c r="W952" s="235"/>
      <c r="X952" s="235"/>
      <c r="Y952" s="235"/>
      <c r="Z952" s="235"/>
      <c r="AA952" s="235"/>
      <c r="AB952" s="235"/>
      <c r="AC952" s="235"/>
      <c r="AD952" s="235"/>
      <c r="AE952" s="235"/>
      <c r="AF952" s="235"/>
      <c r="AG952" s="235"/>
      <c r="AH952" s="235"/>
      <c r="AI952" s="235"/>
      <c r="AJ952" s="235"/>
      <c r="AK952" s="235"/>
      <c r="AL952" s="235"/>
      <c r="AM952" s="235"/>
      <c r="AN952" s="235"/>
      <c r="AO952" s="235"/>
      <c r="AP952" s="235"/>
      <c r="AQ952" s="235"/>
      <c r="AR952" s="235"/>
      <c r="AS952" s="235"/>
      <c r="AT952" s="235"/>
      <c r="AU952" s="235"/>
      <c r="AV952" s="235"/>
      <c r="AW952" s="235"/>
      <c r="AX952" s="235"/>
      <c r="AY952" s="235"/>
      <c r="AZ952" s="235"/>
      <c r="BA952" s="235"/>
      <c r="BB952" s="235"/>
      <c r="BC952" s="235"/>
      <c r="BD952" s="235"/>
      <c r="BE952" s="235"/>
      <c r="BF952" s="235"/>
      <c r="BG952" s="235"/>
      <c r="BH952" s="235"/>
      <c r="BI952" s="235"/>
      <c r="BJ952" s="235"/>
    </row>
    <row r="953" spans="1:62" ht="15.75" x14ac:dyDescent="0.25">
      <c r="A953" s="241"/>
      <c r="B953" s="4"/>
      <c r="C953" s="4"/>
      <c r="D953" s="4"/>
      <c r="E953" s="241"/>
      <c r="F953" s="4"/>
      <c r="G953" s="4"/>
      <c r="H953" s="4"/>
      <c r="I953" s="4"/>
      <c r="J953" s="4"/>
      <c r="K953" s="4"/>
      <c r="L953" s="4"/>
      <c r="M953" s="4"/>
      <c r="N953" s="235"/>
      <c r="O953" s="235"/>
      <c r="P953" s="235"/>
      <c r="Q953" s="235"/>
      <c r="R953" s="235"/>
      <c r="S953" s="235"/>
      <c r="T953" s="235"/>
      <c r="U953" s="235"/>
      <c r="V953" s="235"/>
      <c r="W953" s="235"/>
      <c r="X953" s="235"/>
      <c r="Y953" s="235"/>
      <c r="Z953" s="235"/>
      <c r="AA953" s="235"/>
      <c r="AB953" s="235"/>
      <c r="AC953" s="235"/>
      <c r="AD953" s="235"/>
      <c r="AE953" s="235"/>
      <c r="AF953" s="235"/>
      <c r="AG953" s="235"/>
      <c r="AH953" s="235"/>
      <c r="AI953" s="235"/>
      <c r="AJ953" s="235"/>
      <c r="AK953" s="235"/>
      <c r="AL953" s="235"/>
      <c r="AM953" s="235"/>
      <c r="AN953" s="235"/>
      <c r="AO953" s="235"/>
      <c r="AP953" s="235"/>
      <c r="AQ953" s="235"/>
      <c r="AR953" s="235"/>
      <c r="AS953" s="235"/>
      <c r="AT953" s="235"/>
      <c r="AU953" s="235"/>
      <c r="AV953" s="235"/>
      <c r="AW953" s="235"/>
      <c r="AX953" s="235"/>
      <c r="AY953" s="235"/>
      <c r="AZ953" s="235"/>
      <c r="BA953" s="235"/>
      <c r="BB953" s="235"/>
      <c r="BC953" s="235"/>
      <c r="BD953" s="235"/>
      <c r="BE953" s="235"/>
      <c r="BF953" s="235"/>
      <c r="BG953" s="235"/>
      <c r="BH953" s="235"/>
      <c r="BI953" s="235"/>
      <c r="BJ953" s="235"/>
    </row>
    <row r="954" spans="1:62" ht="15.75" x14ac:dyDescent="0.25">
      <c r="A954" s="241"/>
      <c r="B954" s="4"/>
      <c r="C954" s="4"/>
      <c r="D954" s="4"/>
      <c r="E954" s="241"/>
      <c r="F954" s="4"/>
      <c r="G954" s="4"/>
      <c r="H954" s="4"/>
      <c r="I954" s="4"/>
      <c r="J954" s="4"/>
      <c r="K954" s="4"/>
      <c r="L954" s="4"/>
      <c r="M954" s="4"/>
      <c r="N954" s="235"/>
      <c r="O954" s="235"/>
      <c r="P954" s="235"/>
      <c r="Q954" s="235"/>
      <c r="R954" s="235"/>
      <c r="S954" s="235"/>
      <c r="T954" s="235"/>
      <c r="U954" s="235"/>
      <c r="V954" s="235"/>
      <c r="W954" s="235"/>
      <c r="X954" s="235"/>
      <c r="Y954" s="235"/>
      <c r="Z954" s="235"/>
      <c r="AA954" s="235"/>
      <c r="AB954" s="235"/>
      <c r="AC954" s="235"/>
      <c r="AD954" s="235"/>
      <c r="AE954" s="235"/>
      <c r="AF954" s="235"/>
      <c r="AG954" s="235"/>
      <c r="AH954" s="235"/>
      <c r="AI954" s="235"/>
      <c r="AJ954" s="235"/>
      <c r="AK954" s="235"/>
      <c r="AL954" s="235"/>
      <c r="AM954" s="235"/>
      <c r="AN954" s="235"/>
      <c r="AO954" s="235"/>
      <c r="AP954" s="235"/>
      <c r="AQ954" s="235"/>
      <c r="AR954" s="235"/>
      <c r="AS954" s="235"/>
      <c r="AT954" s="235"/>
      <c r="AU954" s="235"/>
      <c r="AV954" s="235"/>
      <c r="AW954" s="235"/>
      <c r="AX954" s="235"/>
      <c r="AY954" s="235"/>
      <c r="AZ954" s="235"/>
      <c r="BA954" s="235"/>
      <c r="BB954" s="235"/>
      <c r="BC954" s="235"/>
      <c r="BD954" s="235"/>
      <c r="BE954" s="235"/>
      <c r="BF954" s="235"/>
      <c r="BG954" s="235"/>
      <c r="BH954" s="235"/>
      <c r="BI954" s="235"/>
      <c r="BJ954" s="235"/>
    </row>
    <row r="955" spans="1:62" ht="15.75" x14ac:dyDescent="0.25">
      <c r="A955" s="241"/>
      <c r="B955" s="4"/>
      <c r="C955" s="4"/>
      <c r="D955" s="4"/>
      <c r="E955" s="241"/>
      <c r="F955" s="4"/>
      <c r="G955" s="4"/>
      <c r="H955" s="4"/>
      <c r="I955" s="4"/>
      <c r="J955" s="4"/>
      <c r="K955" s="4"/>
      <c r="L955" s="4"/>
      <c r="M955" s="4"/>
      <c r="N955" s="235"/>
      <c r="O955" s="235"/>
      <c r="P955" s="235"/>
      <c r="Q955" s="235"/>
      <c r="R955" s="235"/>
      <c r="S955" s="235"/>
      <c r="T955" s="235"/>
      <c r="U955" s="235"/>
      <c r="V955" s="235"/>
      <c r="W955" s="235"/>
      <c r="X955" s="235"/>
      <c r="Y955" s="235"/>
      <c r="Z955" s="235"/>
      <c r="AA955" s="235"/>
      <c r="AB955" s="235"/>
      <c r="AC955" s="235"/>
      <c r="AD955" s="235"/>
      <c r="AE955" s="235"/>
      <c r="AF955" s="235"/>
      <c r="AG955" s="235"/>
      <c r="AH955" s="235"/>
      <c r="AI955" s="235"/>
      <c r="AJ955" s="235"/>
      <c r="AK955" s="235"/>
      <c r="AL955" s="235"/>
      <c r="AM955" s="235"/>
      <c r="AN955" s="235"/>
      <c r="AO955" s="235"/>
      <c r="AP955" s="235"/>
      <c r="AQ955" s="235"/>
      <c r="AR955" s="235"/>
      <c r="AS955" s="235"/>
      <c r="AT955" s="235"/>
      <c r="AU955" s="235"/>
      <c r="AV955" s="235"/>
      <c r="AW955" s="235"/>
      <c r="AX955" s="235"/>
      <c r="AY955" s="235"/>
      <c r="AZ955" s="235"/>
      <c r="BA955" s="235"/>
      <c r="BB955" s="235"/>
      <c r="BC955" s="235"/>
      <c r="BD955" s="235"/>
      <c r="BE955" s="235"/>
      <c r="BF955" s="235"/>
      <c r="BG955" s="235"/>
      <c r="BH955" s="235"/>
      <c r="BI955" s="235"/>
      <c r="BJ955" s="235"/>
    </row>
    <row r="956" spans="1:62" ht="15.75" x14ac:dyDescent="0.25">
      <c r="A956" s="241"/>
      <c r="B956" s="4"/>
      <c r="C956" s="4"/>
      <c r="D956" s="4"/>
      <c r="E956" s="241"/>
      <c r="F956" s="4"/>
      <c r="G956" s="4"/>
      <c r="H956" s="4"/>
      <c r="I956" s="4"/>
      <c r="J956" s="4"/>
      <c r="K956" s="4"/>
      <c r="L956" s="4"/>
      <c r="M956" s="4"/>
      <c r="N956" s="235"/>
      <c r="O956" s="235"/>
      <c r="P956" s="235"/>
      <c r="Q956" s="235"/>
      <c r="R956" s="235"/>
      <c r="S956" s="235"/>
      <c r="T956" s="235"/>
      <c r="U956" s="235"/>
      <c r="V956" s="235"/>
      <c r="W956" s="235"/>
      <c r="X956" s="235"/>
      <c r="Y956" s="235"/>
      <c r="Z956" s="235"/>
      <c r="AA956" s="235"/>
      <c r="AB956" s="235"/>
      <c r="AC956" s="235"/>
      <c r="AD956" s="235"/>
      <c r="AE956" s="235"/>
      <c r="AF956" s="235"/>
      <c r="AG956" s="235"/>
      <c r="AH956" s="235"/>
      <c r="AI956" s="235"/>
      <c r="AJ956" s="235"/>
      <c r="AK956" s="235"/>
      <c r="AL956" s="235"/>
      <c r="AM956" s="235"/>
      <c r="AN956" s="235"/>
      <c r="AO956" s="235"/>
      <c r="AP956" s="235"/>
      <c r="AQ956" s="235"/>
      <c r="AR956" s="235"/>
      <c r="AS956" s="235"/>
      <c r="AT956" s="235"/>
      <c r="AU956" s="235"/>
      <c r="AV956" s="235"/>
      <c r="AW956" s="235"/>
      <c r="AX956" s="235"/>
      <c r="AY956" s="235"/>
      <c r="AZ956" s="235"/>
      <c r="BA956" s="235"/>
      <c r="BB956" s="235"/>
      <c r="BC956" s="235"/>
      <c r="BD956" s="235"/>
      <c r="BE956" s="235"/>
      <c r="BF956" s="235"/>
      <c r="BG956" s="235"/>
      <c r="BH956" s="235"/>
      <c r="BI956" s="235"/>
      <c r="BJ956" s="235"/>
    </row>
    <row r="957" spans="1:62" ht="15.75" x14ac:dyDescent="0.25">
      <c r="A957" s="241"/>
      <c r="B957" s="4"/>
      <c r="C957" s="4"/>
      <c r="D957" s="4"/>
      <c r="E957" s="241"/>
      <c r="F957" s="4"/>
      <c r="G957" s="4"/>
      <c r="H957" s="4"/>
      <c r="I957" s="4"/>
      <c r="J957" s="4"/>
      <c r="K957" s="4"/>
      <c r="L957" s="4"/>
      <c r="M957" s="4"/>
      <c r="N957" s="235"/>
      <c r="O957" s="235"/>
      <c r="P957" s="235"/>
      <c r="Q957" s="235"/>
      <c r="R957" s="235"/>
      <c r="S957" s="235"/>
      <c r="T957" s="235"/>
      <c r="U957" s="235"/>
      <c r="V957" s="235"/>
      <c r="W957" s="235"/>
      <c r="X957" s="235"/>
      <c r="Y957" s="235"/>
      <c r="Z957" s="235"/>
      <c r="AA957" s="235"/>
      <c r="AB957" s="235"/>
      <c r="AC957" s="235"/>
      <c r="AD957" s="235"/>
      <c r="AE957" s="235"/>
      <c r="AF957" s="235"/>
      <c r="AG957" s="235"/>
      <c r="AH957" s="235"/>
      <c r="AI957" s="235"/>
      <c r="AJ957" s="235"/>
      <c r="AK957" s="235"/>
      <c r="AL957" s="235"/>
      <c r="AM957" s="235"/>
      <c r="AN957" s="235"/>
      <c r="AO957" s="235"/>
      <c r="AP957" s="235"/>
      <c r="AQ957" s="235"/>
      <c r="AR957" s="235"/>
      <c r="AS957" s="235"/>
      <c r="AT957" s="235"/>
      <c r="AU957" s="235"/>
      <c r="AV957" s="235"/>
      <c r="AW957" s="235"/>
      <c r="AX957" s="235"/>
      <c r="AY957" s="235"/>
      <c r="AZ957" s="235"/>
      <c r="BA957" s="235"/>
      <c r="BB957" s="235"/>
      <c r="BC957" s="235"/>
      <c r="BD957" s="235"/>
      <c r="BE957" s="235"/>
      <c r="BF957" s="235"/>
      <c r="BG957" s="235"/>
      <c r="BH957" s="235"/>
      <c r="BI957" s="235"/>
      <c r="BJ957" s="235"/>
    </row>
    <row r="958" spans="1:62" ht="15.75" x14ac:dyDescent="0.25">
      <c r="A958" s="241"/>
      <c r="B958" s="4"/>
      <c r="C958" s="4"/>
      <c r="D958" s="4"/>
      <c r="E958" s="241"/>
      <c r="F958" s="4"/>
      <c r="G958" s="4"/>
      <c r="H958" s="4"/>
      <c r="I958" s="4"/>
      <c r="J958" s="4"/>
      <c r="K958" s="4"/>
      <c r="L958" s="4"/>
      <c r="M958" s="4"/>
      <c r="N958" s="235"/>
      <c r="O958" s="235"/>
      <c r="P958" s="235"/>
      <c r="Q958" s="235"/>
      <c r="R958" s="235"/>
      <c r="S958" s="235"/>
      <c r="T958" s="235"/>
      <c r="U958" s="235"/>
      <c r="V958" s="235"/>
      <c r="W958" s="235"/>
      <c r="X958" s="235"/>
      <c r="Y958" s="235"/>
      <c r="Z958" s="235"/>
      <c r="AA958" s="235"/>
      <c r="AB958" s="235"/>
      <c r="AC958" s="235"/>
      <c r="AD958" s="235"/>
      <c r="AE958" s="235"/>
      <c r="AF958" s="235"/>
      <c r="AG958" s="235"/>
      <c r="AH958" s="235"/>
      <c r="AI958" s="235"/>
      <c r="AJ958" s="235"/>
      <c r="AK958" s="235"/>
      <c r="AL958" s="235"/>
      <c r="AM958" s="235"/>
      <c r="AN958" s="235"/>
      <c r="AO958" s="235"/>
      <c r="AP958" s="235"/>
      <c r="AQ958" s="235"/>
      <c r="AR958" s="235"/>
      <c r="AS958" s="235"/>
      <c r="AT958" s="235"/>
      <c r="AU958" s="235"/>
      <c r="AV958" s="235"/>
      <c r="AW958" s="235"/>
      <c r="AX958" s="235"/>
      <c r="AY958" s="235"/>
      <c r="AZ958" s="235"/>
      <c r="BA958" s="235"/>
      <c r="BB958" s="235"/>
      <c r="BC958" s="235"/>
      <c r="BD958" s="235"/>
      <c r="BE958" s="235"/>
      <c r="BF958" s="235"/>
      <c r="BG958" s="235"/>
      <c r="BH958" s="235"/>
      <c r="BI958" s="235"/>
      <c r="BJ958" s="235"/>
    </row>
    <row r="959" spans="1:62" ht="15.75" x14ac:dyDescent="0.25">
      <c r="A959" s="241"/>
      <c r="B959" s="4"/>
      <c r="C959" s="4"/>
      <c r="D959" s="4"/>
      <c r="E959" s="241"/>
      <c r="F959" s="4"/>
      <c r="G959" s="4"/>
      <c r="H959" s="4"/>
      <c r="I959" s="4"/>
      <c r="J959" s="4"/>
      <c r="K959" s="4"/>
      <c r="L959" s="4"/>
      <c r="M959" s="4"/>
      <c r="N959" s="235"/>
      <c r="O959" s="235"/>
      <c r="P959" s="235"/>
      <c r="Q959" s="235"/>
      <c r="R959" s="235"/>
      <c r="S959" s="235"/>
      <c r="T959" s="235"/>
      <c r="U959" s="235"/>
      <c r="V959" s="235"/>
      <c r="W959" s="235"/>
      <c r="X959" s="235"/>
      <c r="Y959" s="235"/>
      <c r="Z959" s="235"/>
      <c r="AA959" s="235"/>
      <c r="AB959" s="235"/>
      <c r="AC959" s="235"/>
      <c r="AD959" s="235"/>
      <c r="AE959" s="235"/>
      <c r="AF959" s="235"/>
      <c r="AG959" s="235"/>
      <c r="AH959" s="235"/>
      <c r="AI959" s="235"/>
      <c r="AJ959" s="235"/>
      <c r="AK959" s="235"/>
      <c r="AL959" s="235"/>
      <c r="AM959" s="235"/>
      <c r="AN959" s="235"/>
      <c r="AO959" s="235"/>
      <c r="AP959" s="235"/>
      <c r="AQ959" s="235"/>
      <c r="AR959" s="235"/>
      <c r="AS959" s="235"/>
      <c r="AT959" s="235"/>
      <c r="AU959" s="235"/>
      <c r="AV959" s="235"/>
      <c r="AW959" s="235"/>
      <c r="AX959" s="235"/>
      <c r="AY959" s="235"/>
      <c r="AZ959" s="235"/>
      <c r="BA959" s="235"/>
      <c r="BB959" s="235"/>
      <c r="BC959" s="235"/>
      <c r="BD959" s="235"/>
      <c r="BE959" s="235"/>
      <c r="BF959" s="235"/>
      <c r="BG959" s="235"/>
      <c r="BH959" s="235"/>
      <c r="BI959" s="235"/>
      <c r="BJ959" s="235"/>
    </row>
    <row r="960" spans="1:62" ht="15.75" x14ac:dyDescent="0.25">
      <c r="A960" s="241"/>
      <c r="B960" s="4"/>
      <c r="C960" s="4"/>
      <c r="D960" s="4"/>
      <c r="E960" s="241"/>
      <c r="F960" s="4"/>
      <c r="G960" s="4"/>
      <c r="H960" s="4"/>
      <c r="I960" s="4"/>
      <c r="J960" s="4"/>
      <c r="K960" s="4"/>
      <c r="L960" s="4"/>
      <c r="M960" s="4"/>
      <c r="N960" s="235"/>
      <c r="O960" s="235"/>
      <c r="P960" s="235"/>
      <c r="Q960" s="235"/>
      <c r="R960" s="235"/>
      <c r="S960" s="235"/>
      <c r="T960" s="235"/>
      <c r="U960" s="235"/>
      <c r="V960" s="235"/>
      <c r="W960" s="235"/>
      <c r="X960" s="235"/>
      <c r="Y960" s="235"/>
      <c r="Z960" s="235"/>
      <c r="AA960" s="235"/>
      <c r="AB960" s="235"/>
      <c r="AC960" s="235"/>
      <c r="AD960" s="235"/>
      <c r="AE960" s="235"/>
      <c r="AF960" s="235"/>
      <c r="AG960" s="235"/>
      <c r="AH960" s="235"/>
      <c r="AI960" s="235"/>
      <c r="AJ960" s="235"/>
      <c r="AK960" s="235"/>
      <c r="AL960" s="235"/>
      <c r="AM960" s="235"/>
      <c r="AN960" s="235"/>
      <c r="AO960" s="235"/>
      <c r="AP960" s="235"/>
      <c r="AQ960" s="235"/>
      <c r="AR960" s="235"/>
      <c r="AS960" s="235"/>
      <c r="AT960" s="235"/>
      <c r="AU960" s="235"/>
      <c r="AV960" s="235"/>
      <c r="AW960" s="235"/>
      <c r="AX960" s="235"/>
      <c r="AY960" s="235"/>
      <c r="AZ960" s="235"/>
      <c r="BA960" s="235"/>
      <c r="BB960" s="235"/>
      <c r="BC960" s="235"/>
      <c r="BD960" s="235"/>
      <c r="BE960" s="235"/>
      <c r="BF960" s="235"/>
      <c r="BG960" s="235"/>
      <c r="BH960" s="235"/>
      <c r="BI960" s="235"/>
      <c r="BJ960" s="235"/>
    </row>
    <row r="961" spans="1:62" ht="15.75" x14ac:dyDescent="0.25">
      <c r="A961" s="241"/>
      <c r="B961" s="4"/>
      <c r="C961" s="4"/>
      <c r="D961" s="4"/>
      <c r="E961" s="241"/>
      <c r="F961" s="4"/>
      <c r="G961" s="4"/>
      <c r="H961" s="4"/>
      <c r="I961" s="4"/>
      <c r="J961" s="4"/>
      <c r="K961" s="4"/>
      <c r="L961" s="4"/>
      <c r="M961" s="4"/>
      <c r="N961" s="235"/>
      <c r="O961" s="235"/>
      <c r="P961" s="235"/>
      <c r="Q961" s="235"/>
      <c r="R961" s="235"/>
      <c r="S961" s="235"/>
      <c r="T961" s="235"/>
      <c r="U961" s="235"/>
      <c r="V961" s="235"/>
      <c r="W961" s="235"/>
      <c r="X961" s="235"/>
      <c r="Y961" s="235"/>
      <c r="Z961" s="235"/>
      <c r="AA961" s="235"/>
      <c r="AB961" s="235"/>
      <c r="AC961" s="235"/>
      <c r="AD961" s="235"/>
      <c r="AE961" s="235"/>
      <c r="AF961" s="235"/>
      <c r="AG961" s="235"/>
      <c r="AH961" s="235"/>
      <c r="AI961" s="235"/>
      <c r="AJ961" s="235"/>
      <c r="AK961" s="235"/>
      <c r="AL961" s="235"/>
      <c r="AM961" s="235"/>
      <c r="AN961" s="235"/>
      <c r="AO961" s="235"/>
      <c r="AP961" s="235"/>
      <c r="AQ961" s="235"/>
      <c r="AR961" s="235"/>
      <c r="AS961" s="235"/>
      <c r="AT961" s="235"/>
      <c r="AU961" s="235"/>
      <c r="AV961" s="235"/>
      <c r="AW961" s="235"/>
      <c r="AX961" s="235"/>
      <c r="AY961" s="235"/>
      <c r="AZ961" s="235"/>
      <c r="BA961" s="235"/>
      <c r="BB961" s="235"/>
      <c r="BC961" s="235"/>
      <c r="BD961" s="235"/>
      <c r="BE961" s="235"/>
      <c r="BF961" s="235"/>
      <c r="BG961" s="235"/>
      <c r="BH961" s="235"/>
      <c r="BI961" s="235"/>
      <c r="BJ961" s="235"/>
    </row>
    <row r="962" spans="1:62" ht="15.75" x14ac:dyDescent="0.25">
      <c r="A962" s="241"/>
      <c r="B962" s="4"/>
      <c r="C962" s="4"/>
      <c r="D962" s="4"/>
      <c r="E962" s="241"/>
      <c r="F962" s="4"/>
      <c r="G962" s="4"/>
      <c r="H962" s="4"/>
      <c r="I962" s="4"/>
      <c r="J962" s="4"/>
      <c r="K962" s="4"/>
      <c r="L962" s="4"/>
      <c r="M962" s="4"/>
      <c r="N962" s="235"/>
      <c r="O962" s="235"/>
      <c r="P962" s="235"/>
      <c r="Q962" s="235"/>
      <c r="R962" s="235"/>
      <c r="S962" s="235"/>
      <c r="T962" s="235"/>
      <c r="U962" s="235"/>
      <c r="V962" s="235"/>
      <c r="W962" s="235"/>
      <c r="X962" s="235"/>
      <c r="Y962" s="235"/>
      <c r="Z962" s="235"/>
      <c r="AA962" s="235"/>
      <c r="AB962" s="235"/>
      <c r="AC962" s="235"/>
      <c r="AD962" s="235"/>
      <c r="AE962" s="235"/>
      <c r="AF962" s="235"/>
      <c r="AG962" s="235"/>
      <c r="AH962" s="235"/>
      <c r="AI962" s="235"/>
      <c r="AJ962" s="235"/>
      <c r="AK962" s="235"/>
      <c r="AL962" s="235"/>
      <c r="AM962" s="235"/>
      <c r="AN962" s="235"/>
      <c r="AO962" s="235"/>
      <c r="AP962" s="235"/>
      <c r="AQ962" s="235"/>
      <c r="AR962" s="235"/>
      <c r="AS962" s="235"/>
      <c r="AT962" s="235"/>
      <c r="AU962" s="235"/>
      <c r="AV962" s="235"/>
      <c r="AW962" s="235"/>
      <c r="AX962" s="235"/>
      <c r="AY962" s="235"/>
      <c r="AZ962" s="235"/>
      <c r="BA962" s="235"/>
      <c r="BB962" s="235"/>
      <c r="BC962" s="235"/>
      <c r="BD962" s="235"/>
      <c r="BE962" s="235"/>
      <c r="BF962" s="235"/>
      <c r="BG962" s="235"/>
      <c r="BH962" s="235"/>
      <c r="BI962" s="235"/>
      <c r="BJ962" s="235"/>
    </row>
    <row r="963" spans="1:62" ht="15.75" x14ac:dyDescent="0.25">
      <c r="A963" s="241"/>
      <c r="B963" s="4"/>
      <c r="C963" s="4"/>
      <c r="D963" s="4"/>
      <c r="E963" s="241"/>
      <c r="F963" s="4"/>
      <c r="G963" s="4"/>
      <c r="H963" s="4"/>
      <c r="I963" s="4"/>
      <c r="J963" s="4"/>
      <c r="K963" s="4"/>
      <c r="L963" s="4"/>
      <c r="M963" s="4"/>
      <c r="N963" s="235"/>
      <c r="O963" s="235"/>
      <c r="P963" s="235"/>
      <c r="Q963" s="235"/>
      <c r="R963" s="235"/>
      <c r="S963" s="235"/>
      <c r="T963" s="235"/>
      <c r="U963" s="235"/>
      <c r="V963" s="235"/>
      <c r="W963" s="235"/>
      <c r="X963" s="235"/>
      <c r="Y963" s="235"/>
      <c r="Z963" s="235"/>
      <c r="AA963" s="235"/>
      <c r="AB963" s="235"/>
      <c r="AC963" s="235"/>
      <c r="AD963" s="235"/>
      <c r="AE963" s="235"/>
      <c r="AF963" s="235"/>
      <c r="AG963" s="235"/>
      <c r="AH963" s="235"/>
      <c r="AI963" s="235"/>
      <c r="AJ963" s="235"/>
      <c r="AK963" s="235"/>
      <c r="AL963" s="235"/>
      <c r="AM963" s="235"/>
      <c r="AN963" s="235"/>
      <c r="AO963" s="235"/>
      <c r="AP963" s="235"/>
      <c r="AQ963" s="235"/>
      <c r="AR963" s="235"/>
      <c r="AS963" s="235"/>
      <c r="AT963" s="235"/>
      <c r="AU963" s="235"/>
      <c r="AV963" s="235"/>
      <c r="AW963" s="235"/>
      <c r="AX963" s="235"/>
      <c r="AY963" s="235"/>
      <c r="AZ963" s="235"/>
      <c r="BA963" s="235"/>
      <c r="BB963" s="235"/>
      <c r="BC963" s="235"/>
      <c r="BD963" s="235"/>
      <c r="BE963" s="235"/>
      <c r="BF963" s="235"/>
      <c r="BG963" s="235"/>
      <c r="BH963" s="235"/>
      <c r="BI963" s="235"/>
      <c r="BJ963" s="235"/>
    </row>
    <row r="964" spans="1:62" ht="15.75" x14ac:dyDescent="0.25">
      <c r="A964" s="241"/>
      <c r="B964" s="4"/>
      <c r="C964" s="4"/>
      <c r="D964" s="4"/>
      <c r="E964" s="241"/>
      <c r="F964" s="4"/>
      <c r="G964" s="4"/>
      <c r="H964" s="4"/>
      <c r="I964" s="4"/>
      <c r="J964" s="4"/>
      <c r="K964" s="4"/>
      <c r="L964" s="4"/>
      <c r="M964" s="4"/>
      <c r="N964" s="235"/>
      <c r="O964" s="235"/>
      <c r="P964" s="235"/>
      <c r="Q964" s="235"/>
      <c r="R964" s="235"/>
      <c r="S964" s="235"/>
      <c r="T964" s="235"/>
      <c r="U964" s="235"/>
      <c r="V964" s="235"/>
      <c r="W964" s="235"/>
      <c r="X964" s="235"/>
      <c r="Y964" s="235"/>
      <c r="Z964" s="235"/>
      <c r="AA964" s="235"/>
      <c r="AB964" s="235"/>
      <c r="AC964" s="235"/>
      <c r="AD964" s="235"/>
      <c r="AE964" s="235"/>
      <c r="AF964" s="235"/>
      <c r="AG964" s="235"/>
      <c r="AH964" s="235"/>
      <c r="AI964" s="235"/>
      <c r="AJ964" s="235"/>
      <c r="AK964" s="235"/>
      <c r="AL964" s="235"/>
      <c r="AM964" s="235"/>
      <c r="AN964" s="235"/>
      <c r="AO964" s="235"/>
      <c r="AP964" s="235"/>
      <c r="AQ964" s="235"/>
      <c r="AR964" s="235"/>
      <c r="AS964" s="235"/>
      <c r="AT964" s="235"/>
      <c r="AU964" s="235"/>
      <c r="AV964" s="235"/>
      <c r="AW964" s="235"/>
      <c r="AX964" s="235"/>
      <c r="AY964" s="235"/>
      <c r="AZ964" s="235"/>
      <c r="BA964" s="235"/>
      <c r="BB964" s="235"/>
      <c r="BC964" s="235"/>
      <c r="BD964" s="235"/>
      <c r="BE964" s="235"/>
      <c r="BF964" s="235"/>
      <c r="BG964" s="235"/>
      <c r="BH964" s="235"/>
      <c r="BI964" s="235"/>
      <c r="BJ964" s="235"/>
    </row>
    <row r="965" spans="1:62" ht="15.75" x14ac:dyDescent="0.25">
      <c r="A965" s="241"/>
      <c r="B965" s="4"/>
      <c r="C965" s="4"/>
      <c r="D965" s="4"/>
      <c r="E965" s="241"/>
      <c r="F965" s="4"/>
      <c r="G965" s="4"/>
      <c r="H965" s="4"/>
      <c r="I965" s="4"/>
      <c r="J965" s="4"/>
      <c r="K965" s="4"/>
      <c r="L965" s="4"/>
      <c r="M965" s="4"/>
      <c r="N965" s="235"/>
      <c r="O965" s="235"/>
      <c r="P965" s="235"/>
      <c r="Q965" s="235"/>
      <c r="R965" s="235"/>
      <c r="S965" s="235"/>
      <c r="T965" s="235"/>
      <c r="U965" s="235"/>
      <c r="V965" s="235"/>
      <c r="W965" s="235"/>
      <c r="X965" s="235"/>
      <c r="Y965" s="235"/>
      <c r="Z965" s="235"/>
      <c r="AA965" s="235"/>
      <c r="AB965" s="235"/>
      <c r="AC965" s="235"/>
      <c r="AD965" s="235"/>
      <c r="AE965" s="235"/>
      <c r="AF965" s="235"/>
      <c r="AG965" s="235"/>
      <c r="AH965" s="235"/>
      <c r="AI965" s="235"/>
      <c r="AJ965" s="235"/>
      <c r="AK965" s="235"/>
      <c r="AL965" s="235"/>
      <c r="AM965" s="235"/>
      <c r="AN965" s="235"/>
      <c r="AO965" s="235"/>
      <c r="AP965" s="235"/>
      <c r="AQ965" s="235"/>
      <c r="AR965" s="235"/>
      <c r="AS965" s="235"/>
      <c r="AT965" s="235"/>
      <c r="AU965" s="235"/>
      <c r="AV965" s="235"/>
      <c r="AW965" s="235"/>
      <c r="AX965" s="235"/>
      <c r="AY965" s="235"/>
      <c r="AZ965" s="235"/>
      <c r="BA965" s="235"/>
      <c r="BB965" s="235"/>
      <c r="BC965" s="235"/>
      <c r="BD965" s="235"/>
      <c r="BE965" s="235"/>
      <c r="BF965" s="235"/>
      <c r="BG965" s="235"/>
      <c r="BH965" s="235"/>
      <c r="BI965" s="235"/>
      <c r="BJ965" s="235"/>
    </row>
    <row r="966" spans="1:62" ht="15.75" x14ac:dyDescent="0.25">
      <c r="A966" s="241"/>
      <c r="B966" s="4"/>
      <c r="C966" s="4"/>
      <c r="D966" s="4"/>
      <c r="E966" s="241"/>
      <c r="F966" s="4"/>
      <c r="G966" s="4"/>
      <c r="H966" s="4"/>
      <c r="I966" s="4"/>
      <c r="J966" s="4"/>
      <c r="K966" s="4"/>
      <c r="L966" s="4"/>
      <c r="M966" s="4"/>
      <c r="N966" s="235"/>
      <c r="O966" s="235"/>
      <c r="P966" s="235"/>
      <c r="Q966" s="235"/>
      <c r="R966" s="235"/>
      <c r="S966" s="235"/>
      <c r="T966" s="235"/>
      <c r="U966" s="235"/>
      <c r="V966" s="235"/>
      <c r="W966" s="235"/>
      <c r="X966" s="235"/>
      <c r="Y966" s="235"/>
      <c r="Z966" s="235"/>
      <c r="AA966" s="235"/>
      <c r="AB966" s="235"/>
      <c r="AC966" s="235"/>
      <c r="AD966" s="235"/>
      <c r="AE966" s="235"/>
      <c r="AF966" s="235"/>
      <c r="AG966" s="235"/>
      <c r="AH966" s="235"/>
      <c r="AI966" s="235"/>
      <c r="AJ966" s="235"/>
      <c r="AK966" s="235"/>
      <c r="AL966" s="235"/>
      <c r="AM966" s="235"/>
      <c r="AN966" s="235"/>
      <c r="AO966" s="235"/>
      <c r="AP966" s="235"/>
      <c r="AQ966" s="235"/>
      <c r="AR966" s="235"/>
      <c r="AS966" s="235"/>
      <c r="AT966" s="235"/>
      <c r="AU966" s="235"/>
      <c r="AV966" s="235"/>
      <c r="AW966" s="235"/>
      <c r="AX966" s="235"/>
      <c r="AY966" s="235"/>
      <c r="AZ966" s="235"/>
      <c r="BA966" s="235"/>
      <c r="BB966" s="235"/>
      <c r="BC966" s="235"/>
      <c r="BD966" s="235"/>
      <c r="BE966" s="235"/>
      <c r="BF966" s="235"/>
      <c r="BG966" s="235"/>
      <c r="BH966" s="235"/>
      <c r="BI966" s="235"/>
      <c r="BJ966" s="235"/>
    </row>
    <row r="967" spans="1:62" ht="15.75" x14ac:dyDescent="0.25">
      <c r="A967" s="241"/>
      <c r="B967" s="4"/>
      <c r="C967" s="4"/>
      <c r="D967" s="4"/>
      <c r="E967" s="241"/>
      <c r="F967" s="4"/>
      <c r="G967" s="4"/>
      <c r="H967" s="4"/>
      <c r="I967" s="4"/>
      <c r="J967" s="4"/>
      <c r="K967" s="4"/>
      <c r="L967" s="4"/>
      <c r="M967" s="4"/>
      <c r="N967" s="235"/>
      <c r="O967" s="235"/>
      <c r="P967" s="235"/>
      <c r="Q967" s="235"/>
      <c r="R967" s="235"/>
      <c r="S967" s="235"/>
      <c r="T967" s="235"/>
      <c r="U967" s="235"/>
      <c r="V967" s="235"/>
      <c r="W967" s="235"/>
      <c r="X967" s="235"/>
      <c r="Y967" s="235"/>
      <c r="Z967" s="235"/>
      <c r="AA967" s="235"/>
      <c r="AB967" s="235"/>
      <c r="AC967" s="235"/>
      <c r="AD967" s="235"/>
      <c r="AE967" s="235"/>
      <c r="AF967" s="235"/>
      <c r="AG967" s="235"/>
      <c r="AH967" s="235"/>
      <c r="AI967" s="235"/>
      <c r="AJ967" s="235"/>
      <c r="AK967" s="235"/>
      <c r="AL967" s="235"/>
      <c r="AM967" s="235"/>
      <c r="AN967" s="235"/>
      <c r="AO967" s="235"/>
      <c r="AP967" s="235"/>
      <c r="AQ967" s="235"/>
      <c r="AR967" s="235"/>
      <c r="AS967" s="235"/>
      <c r="AT967" s="235"/>
      <c r="AU967" s="235"/>
      <c r="AV967" s="235"/>
      <c r="AW967" s="235"/>
      <c r="AX967" s="235"/>
      <c r="AY967" s="235"/>
      <c r="AZ967" s="235"/>
      <c r="BA967" s="235"/>
      <c r="BB967" s="235"/>
      <c r="BC967" s="235"/>
      <c r="BD967" s="235"/>
      <c r="BE967" s="235"/>
      <c r="BF967" s="235"/>
      <c r="BG967" s="235"/>
      <c r="BH967" s="235"/>
      <c r="BI967" s="235"/>
      <c r="BJ967" s="235"/>
    </row>
    <row r="968" spans="1:62" ht="15.75" x14ac:dyDescent="0.25">
      <c r="A968" s="241"/>
      <c r="B968" s="4"/>
      <c r="C968" s="4"/>
      <c r="D968" s="4"/>
      <c r="E968" s="241"/>
      <c r="F968" s="4"/>
      <c r="G968" s="4"/>
      <c r="H968" s="4"/>
      <c r="I968" s="4"/>
      <c r="J968" s="4"/>
      <c r="K968" s="4"/>
      <c r="L968" s="4"/>
      <c r="M968" s="4"/>
      <c r="N968" s="235"/>
      <c r="O968" s="235"/>
      <c r="P968" s="235"/>
      <c r="Q968" s="235"/>
      <c r="R968" s="235"/>
      <c r="S968" s="235"/>
      <c r="T968" s="235"/>
      <c r="U968" s="235"/>
      <c r="V968" s="235"/>
      <c r="W968" s="235"/>
      <c r="X968" s="235"/>
      <c r="Y968" s="235"/>
      <c r="Z968" s="235"/>
      <c r="AA968" s="235"/>
      <c r="AB968" s="235"/>
      <c r="AC968" s="235"/>
      <c r="AD968" s="235"/>
      <c r="AE968" s="235"/>
      <c r="AF968" s="235"/>
      <c r="AG968" s="235"/>
      <c r="AH968" s="235"/>
      <c r="AI968" s="235"/>
      <c r="AJ968" s="235"/>
      <c r="AK968" s="235"/>
      <c r="AL968" s="235"/>
      <c r="AM968" s="235"/>
      <c r="AN968" s="235"/>
      <c r="AO968" s="235"/>
      <c r="AP968" s="235"/>
      <c r="AQ968" s="235"/>
      <c r="AR968" s="235"/>
      <c r="AS968" s="235"/>
      <c r="AT968" s="235"/>
      <c r="AU968" s="235"/>
      <c r="AV968" s="235"/>
      <c r="AW968" s="235"/>
      <c r="AX968" s="235"/>
      <c r="AY968" s="235"/>
      <c r="AZ968" s="235"/>
      <c r="BA968" s="235"/>
      <c r="BB968" s="235"/>
      <c r="BC968" s="235"/>
      <c r="BD968" s="235"/>
      <c r="BE968" s="235"/>
      <c r="BF968" s="235"/>
      <c r="BG968" s="235"/>
      <c r="BH968" s="235"/>
      <c r="BI968" s="235"/>
      <c r="BJ968" s="235"/>
    </row>
    <row r="969" spans="1:62" ht="15.75" x14ac:dyDescent="0.25">
      <c r="A969" s="241"/>
      <c r="B969" s="4"/>
      <c r="C969" s="4"/>
      <c r="D969" s="4"/>
      <c r="E969" s="241"/>
      <c r="F969" s="4"/>
      <c r="G969" s="4"/>
      <c r="H969" s="4"/>
      <c r="I969" s="4"/>
      <c r="J969" s="4"/>
      <c r="K969" s="4"/>
      <c r="L969" s="4"/>
      <c r="M969" s="4"/>
      <c r="N969" s="235"/>
      <c r="O969" s="235"/>
      <c r="P969" s="235"/>
      <c r="Q969" s="235"/>
      <c r="R969" s="235"/>
      <c r="S969" s="235"/>
      <c r="T969" s="235"/>
      <c r="U969" s="235"/>
      <c r="V969" s="235"/>
      <c r="W969" s="235"/>
      <c r="X969" s="235"/>
      <c r="Y969" s="235"/>
      <c r="Z969" s="235"/>
      <c r="AA969" s="235"/>
      <c r="AB969" s="235"/>
      <c r="AC969" s="235"/>
      <c r="AD969" s="235"/>
      <c r="AE969" s="235"/>
      <c r="AF969" s="235"/>
      <c r="AG969" s="235"/>
      <c r="AH969" s="235"/>
      <c r="AI969" s="235"/>
      <c r="AJ969" s="235"/>
      <c r="AK969" s="235"/>
      <c r="AL969" s="235"/>
      <c r="AM969" s="235"/>
      <c r="AN969" s="235"/>
      <c r="AO969" s="235"/>
      <c r="AP969" s="235"/>
      <c r="AQ969" s="235"/>
      <c r="AR969" s="235"/>
      <c r="AS969" s="235"/>
      <c r="AT969" s="235"/>
      <c r="AU969" s="235"/>
      <c r="AV969" s="235"/>
      <c r="AW969" s="235"/>
      <c r="AX969" s="235"/>
      <c r="AY969" s="235"/>
      <c r="AZ969" s="235"/>
      <c r="BA969" s="235"/>
      <c r="BB969" s="235"/>
      <c r="BC969" s="235"/>
      <c r="BD969" s="235"/>
      <c r="BE969" s="235"/>
      <c r="BF969" s="235"/>
      <c r="BG969" s="235"/>
      <c r="BH969" s="235"/>
      <c r="BI969" s="235"/>
      <c r="BJ969" s="235"/>
    </row>
    <row r="970" spans="1:62" ht="15.75" x14ac:dyDescent="0.25">
      <c r="A970" s="241"/>
      <c r="B970" s="4"/>
      <c r="C970" s="4"/>
      <c r="D970" s="4"/>
      <c r="E970" s="241"/>
      <c r="F970" s="4"/>
      <c r="G970" s="4"/>
      <c r="H970" s="4"/>
      <c r="I970" s="4"/>
      <c r="J970" s="4"/>
      <c r="K970" s="4"/>
      <c r="L970" s="4"/>
      <c r="M970" s="4"/>
      <c r="N970" s="235"/>
      <c r="O970" s="235"/>
      <c r="P970" s="235"/>
      <c r="Q970" s="235"/>
      <c r="R970" s="235"/>
      <c r="S970" s="235"/>
      <c r="T970" s="235"/>
      <c r="U970" s="235"/>
      <c r="V970" s="235"/>
      <c r="W970" s="235"/>
      <c r="X970" s="235"/>
      <c r="Y970" s="235"/>
      <c r="Z970" s="235"/>
      <c r="AA970" s="235"/>
      <c r="AB970" s="235"/>
      <c r="AC970" s="235"/>
      <c r="AD970" s="235"/>
      <c r="AE970" s="235"/>
      <c r="AF970" s="235"/>
      <c r="AG970" s="235"/>
      <c r="AH970" s="235"/>
      <c r="AI970" s="235"/>
      <c r="AJ970" s="235"/>
      <c r="AK970" s="235"/>
      <c r="AL970" s="235"/>
      <c r="AM970" s="235"/>
      <c r="AN970" s="235"/>
      <c r="AO970" s="235"/>
      <c r="AP970" s="235"/>
      <c r="AQ970" s="235"/>
      <c r="AR970" s="235"/>
      <c r="AS970" s="235"/>
      <c r="AT970" s="235"/>
      <c r="AU970" s="235"/>
      <c r="AV970" s="235"/>
      <c r="AW970" s="235"/>
      <c r="AX970" s="235"/>
      <c r="AY970" s="235"/>
      <c r="AZ970" s="235"/>
      <c r="BA970" s="235"/>
      <c r="BB970" s="235"/>
      <c r="BC970" s="235"/>
      <c r="BD970" s="235"/>
      <c r="BE970" s="235"/>
      <c r="BF970" s="235"/>
      <c r="BG970" s="235"/>
      <c r="BH970" s="235"/>
      <c r="BI970" s="235"/>
      <c r="BJ970" s="235"/>
    </row>
    <row r="971" spans="1:62" ht="15.75" x14ac:dyDescent="0.25">
      <c r="A971" s="241"/>
      <c r="B971" s="4"/>
      <c r="C971" s="4"/>
      <c r="D971" s="4"/>
      <c r="E971" s="241"/>
      <c r="F971" s="4"/>
      <c r="G971" s="4"/>
      <c r="H971" s="4"/>
      <c r="I971" s="4"/>
      <c r="J971" s="4"/>
      <c r="K971" s="4"/>
      <c r="L971" s="4"/>
      <c r="M971" s="4"/>
      <c r="N971" s="235"/>
      <c r="O971" s="235"/>
      <c r="P971" s="235"/>
      <c r="Q971" s="235"/>
      <c r="R971" s="235"/>
      <c r="S971" s="235"/>
      <c r="T971" s="235"/>
      <c r="U971" s="235"/>
      <c r="V971" s="235"/>
      <c r="W971" s="235"/>
      <c r="X971" s="235"/>
      <c r="Y971" s="235"/>
      <c r="Z971" s="235"/>
      <c r="AA971" s="235"/>
      <c r="AB971" s="235"/>
      <c r="AC971" s="235"/>
      <c r="AD971" s="235"/>
      <c r="AE971" s="235"/>
      <c r="AF971" s="235"/>
      <c r="AG971" s="235"/>
      <c r="AH971" s="235"/>
      <c r="AI971" s="235"/>
      <c r="AJ971" s="235"/>
      <c r="AK971" s="235"/>
      <c r="AL971" s="235"/>
      <c r="AM971" s="235"/>
      <c r="AN971" s="235"/>
      <c r="AO971" s="235"/>
      <c r="AP971" s="235"/>
      <c r="AQ971" s="235"/>
      <c r="AR971" s="235"/>
      <c r="AS971" s="235"/>
      <c r="AT971" s="235"/>
      <c r="AU971" s="235"/>
      <c r="AV971" s="235"/>
      <c r="AW971" s="235"/>
      <c r="AX971" s="235"/>
      <c r="AY971" s="235"/>
      <c r="AZ971" s="235"/>
      <c r="BA971" s="235"/>
      <c r="BB971" s="235"/>
      <c r="BC971" s="235"/>
      <c r="BD971" s="235"/>
      <c r="BE971" s="235"/>
      <c r="BF971" s="235"/>
      <c r="BG971" s="235"/>
      <c r="BH971" s="235"/>
      <c r="BI971" s="235"/>
      <c r="BJ971" s="235"/>
    </row>
    <row r="972" spans="1:62" ht="15.75" x14ac:dyDescent="0.25">
      <c r="A972" s="241"/>
      <c r="B972" s="4"/>
      <c r="C972" s="4"/>
      <c r="D972" s="4"/>
      <c r="E972" s="241"/>
      <c r="F972" s="4"/>
      <c r="G972" s="4"/>
      <c r="H972" s="4"/>
      <c r="I972" s="4"/>
      <c r="J972" s="4"/>
      <c r="K972" s="4"/>
      <c r="L972" s="4"/>
      <c r="M972" s="4"/>
      <c r="N972" s="235"/>
      <c r="O972" s="235"/>
      <c r="P972" s="235"/>
      <c r="Q972" s="235"/>
      <c r="R972" s="235"/>
      <c r="S972" s="235"/>
      <c r="T972" s="235"/>
      <c r="U972" s="235"/>
      <c r="V972" s="235"/>
      <c r="W972" s="235"/>
      <c r="X972" s="235"/>
      <c r="Y972" s="235"/>
      <c r="Z972" s="235"/>
      <c r="AA972" s="235"/>
      <c r="AB972" s="235"/>
      <c r="AC972" s="235"/>
      <c r="AD972" s="235"/>
      <c r="AE972" s="235"/>
      <c r="AF972" s="235"/>
      <c r="AG972" s="235"/>
      <c r="AH972" s="235"/>
      <c r="AI972" s="235"/>
      <c r="AJ972" s="235"/>
      <c r="AK972" s="235"/>
      <c r="AL972" s="235"/>
      <c r="AM972" s="235"/>
      <c r="AN972" s="235"/>
      <c r="AO972" s="235"/>
      <c r="AP972" s="235"/>
      <c r="AQ972" s="235"/>
      <c r="AR972" s="235"/>
      <c r="AS972" s="235"/>
      <c r="AT972" s="235"/>
      <c r="AU972" s="235"/>
      <c r="AV972" s="235"/>
      <c r="AW972" s="235"/>
      <c r="AX972" s="235"/>
      <c r="AY972" s="235"/>
      <c r="AZ972" s="235"/>
      <c r="BA972" s="235"/>
      <c r="BB972" s="235"/>
      <c r="BC972" s="235"/>
      <c r="BD972" s="235"/>
      <c r="BE972" s="235"/>
      <c r="BF972" s="235"/>
      <c r="BG972" s="235"/>
      <c r="BH972" s="235"/>
      <c r="BI972" s="235"/>
      <c r="BJ972" s="235"/>
    </row>
    <row r="973" spans="1:62" ht="15.75" x14ac:dyDescent="0.25">
      <c r="A973" s="241"/>
      <c r="B973" s="4"/>
      <c r="C973" s="4"/>
      <c r="D973" s="4"/>
      <c r="E973" s="241"/>
      <c r="F973" s="4"/>
      <c r="G973" s="4"/>
      <c r="H973" s="4"/>
      <c r="I973" s="4"/>
      <c r="J973" s="4"/>
      <c r="K973" s="4"/>
      <c r="L973" s="4"/>
      <c r="M973" s="4"/>
      <c r="N973" s="235"/>
      <c r="O973" s="235"/>
      <c r="P973" s="235"/>
      <c r="Q973" s="235"/>
      <c r="R973" s="235"/>
      <c r="S973" s="235"/>
      <c r="T973" s="235"/>
      <c r="U973" s="235"/>
      <c r="V973" s="235"/>
      <c r="W973" s="235"/>
      <c r="X973" s="235"/>
      <c r="Y973" s="235"/>
      <c r="Z973" s="235"/>
      <c r="AA973" s="235"/>
      <c r="AB973" s="235"/>
      <c r="AC973" s="235"/>
      <c r="AD973" s="235"/>
      <c r="AE973" s="235"/>
      <c r="AF973" s="235"/>
      <c r="AG973" s="235"/>
      <c r="AH973" s="235"/>
      <c r="AI973" s="235"/>
      <c r="AJ973" s="235"/>
      <c r="AK973" s="235"/>
      <c r="AL973" s="235"/>
      <c r="AM973" s="235"/>
      <c r="AN973" s="235"/>
      <c r="AO973" s="235"/>
      <c r="AP973" s="235"/>
      <c r="AQ973" s="235"/>
      <c r="AR973" s="235"/>
      <c r="AS973" s="235"/>
      <c r="AT973" s="235"/>
      <c r="AU973" s="235"/>
      <c r="AV973" s="235"/>
      <c r="AW973" s="235"/>
      <c r="AX973" s="235"/>
      <c r="AY973" s="235"/>
      <c r="AZ973" s="235"/>
      <c r="BA973" s="235"/>
      <c r="BB973" s="235"/>
      <c r="BC973" s="235"/>
      <c r="BD973" s="235"/>
      <c r="BE973" s="235"/>
      <c r="BF973" s="235"/>
      <c r="BG973" s="235"/>
      <c r="BH973" s="235"/>
      <c r="BI973" s="235"/>
      <c r="BJ973" s="235"/>
    </row>
    <row r="974" spans="1:62" ht="15.75" x14ac:dyDescent="0.25">
      <c r="A974" s="241"/>
      <c r="B974" s="4"/>
      <c r="C974" s="4"/>
      <c r="D974" s="4"/>
      <c r="E974" s="241"/>
      <c r="F974" s="4"/>
      <c r="G974" s="4"/>
      <c r="H974" s="4"/>
      <c r="I974" s="4"/>
      <c r="J974" s="4"/>
      <c r="K974" s="4"/>
      <c r="L974" s="4"/>
      <c r="M974" s="4"/>
      <c r="N974" s="235"/>
      <c r="O974" s="235"/>
      <c r="P974" s="235"/>
      <c r="Q974" s="235"/>
      <c r="R974" s="235"/>
      <c r="S974" s="235"/>
      <c r="T974" s="235"/>
      <c r="U974" s="235"/>
      <c r="V974" s="235"/>
      <c r="W974" s="235"/>
      <c r="X974" s="235"/>
      <c r="Y974" s="235"/>
      <c r="Z974" s="235"/>
      <c r="AA974" s="235"/>
      <c r="AB974" s="235"/>
      <c r="AC974" s="235"/>
      <c r="AD974" s="235"/>
      <c r="AE974" s="235"/>
      <c r="AF974" s="235"/>
      <c r="AG974" s="235"/>
      <c r="AH974" s="235"/>
      <c r="AI974" s="235"/>
      <c r="AJ974" s="235"/>
      <c r="AK974" s="235"/>
      <c r="AL974" s="235"/>
      <c r="AM974" s="235"/>
      <c r="AN974" s="235"/>
      <c r="AO974" s="235"/>
      <c r="AP974" s="235"/>
      <c r="AQ974" s="235"/>
      <c r="AR974" s="235"/>
      <c r="AS974" s="235"/>
      <c r="AT974" s="235"/>
      <c r="AU974" s="235"/>
      <c r="AV974" s="235"/>
      <c r="AW974" s="235"/>
      <c r="AX974" s="235"/>
      <c r="AY974" s="235"/>
      <c r="AZ974" s="235"/>
      <c r="BA974" s="235"/>
      <c r="BB974" s="235"/>
      <c r="BC974" s="235"/>
      <c r="BD974" s="235"/>
      <c r="BE974" s="235"/>
      <c r="BF974" s="235"/>
      <c r="BG974" s="235"/>
      <c r="BH974" s="235"/>
      <c r="BI974" s="235"/>
      <c r="BJ974" s="235"/>
    </row>
    <row r="975" spans="1:62" ht="15.75" x14ac:dyDescent="0.25">
      <c r="A975" s="241"/>
      <c r="B975" s="4"/>
      <c r="C975" s="4"/>
      <c r="D975" s="4"/>
      <c r="E975" s="241"/>
      <c r="F975" s="4"/>
      <c r="G975" s="4"/>
      <c r="H975" s="4"/>
      <c r="I975" s="4"/>
      <c r="J975" s="4"/>
      <c r="K975" s="4"/>
      <c r="L975" s="4"/>
      <c r="M975" s="4"/>
      <c r="N975" s="235"/>
      <c r="O975" s="235"/>
      <c r="P975" s="235"/>
      <c r="Q975" s="235"/>
      <c r="R975" s="235"/>
      <c r="S975" s="235"/>
      <c r="T975" s="235"/>
      <c r="U975" s="235"/>
      <c r="V975" s="235"/>
      <c r="W975" s="235"/>
      <c r="X975" s="235"/>
      <c r="Y975" s="235"/>
      <c r="Z975" s="235"/>
      <c r="AA975" s="235"/>
      <c r="AB975" s="235"/>
      <c r="AC975" s="235"/>
      <c r="AD975" s="235"/>
      <c r="AE975" s="235"/>
      <c r="AF975" s="235"/>
      <c r="AG975" s="235"/>
      <c r="AH975" s="235"/>
      <c r="AI975" s="235"/>
      <c r="AJ975" s="235"/>
      <c r="AK975" s="235"/>
      <c r="AL975" s="235"/>
      <c r="AM975" s="235"/>
      <c r="AN975" s="235"/>
      <c r="AO975" s="235"/>
      <c r="AP975" s="235"/>
      <c r="AQ975" s="235"/>
      <c r="AR975" s="235"/>
      <c r="AS975" s="235"/>
      <c r="AT975" s="235"/>
      <c r="AU975" s="235"/>
      <c r="AV975" s="235"/>
      <c r="AW975" s="235"/>
      <c r="AX975" s="235"/>
      <c r="AY975" s="235"/>
      <c r="AZ975" s="235"/>
      <c r="BA975" s="235"/>
      <c r="BB975" s="235"/>
      <c r="BC975" s="235"/>
      <c r="BD975" s="235"/>
      <c r="BE975" s="235"/>
      <c r="BF975" s="235"/>
      <c r="BG975" s="235"/>
      <c r="BH975" s="235"/>
      <c r="BI975" s="235"/>
      <c r="BJ975" s="235"/>
    </row>
    <row r="976" spans="1:62" ht="15.75" x14ac:dyDescent="0.25">
      <c r="A976" s="241"/>
      <c r="B976" s="4"/>
      <c r="C976" s="4"/>
      <c r="D976" s="4"/>
      <c r="E976" s="241"/>
      <c r="F976" s="4"/>
      <c r="G976" s="4"/>
      <c r="H976" s="4"/>
      <c r="I976" s="4"/>
      <c r="J976" s="4"/>
      <c r="K976" s="4"/>
      <c r="L976" s="4"/>
      <c r="M976" s="4"/>
      <c r="N976" s="235"/>
      <c r="O976" s="235"/>
      <c r="P976" s="235"/>
      <c r="Q976" s="235"/>
      <c r="R976" s="235"/>
      <c r="S976" s="235"/>
      <c r="T976" s="235"/>
      <c r="U976" s="235"/>
      <c r="V976" s="235"/>
      <c r="W976" s="235"/>
      <c r="X976" s="235"/>
      <c r="Y976" s="235"/>
      <c r="Z976" s="235"/>
      <c r="AA976" s="235"/>
      <c r="AB976" s="235"/>
      <c r="AC976" s="235"/>
      <c r="AD976" s="235"/>
      <c r="AE976" s="235"/>
      <c r="AF976" s="235"/>
      <c r="AG976" s="235"/>
      <c r="AH976" s="235"/>
      <c r="AI976" s="235"/>
      <c r="AJ976" s="235"/>
      <c r="AK976" s="235"/>
      <c r="AL976" s="235"/>
      <c r="AM976" s="235"/>
      <c r="AN976" s="235"/>
      <c r="AO976" s="235"/>
      <c r="AP976" s="235"/>
      <c r="AQ976" s="235"/>
      <c r="AR976" s="235"/>
      <c r="AS976" s="235"/>
      <c r="AT976" s="235"/>
      <c r="AU976" s="235"/>
      <c r="AV976" s="235"/>
      <c r="AW976" s="235"/>
      <c r="AX976" s="235"/>
      <c r="AY976" s="235"/>
      <c r="AZ976" s="235"/>
      <c r="BA976" s="235"/>
      <c r="BB976" s="235"/>
      <c r="BC976" s="235"/>
      <c r="BD976" s="235"/>
      <c r="BE976" s="235"/>
      <c r="BF976" s="235"/>
      <c r="BG976" s="235"/>
      <c r="BH976" s="235"/>
      <c r="BI976" s="235"/>
      <c r="BJ976" s="235"/>
    </row>
    <row r="977" spans="1:62" ht="15.75" x14ac:dyDescent="0.25">
      <c r="A977" s="241"/>
      <c r="B977" s="4"/>
      <c r="C977" s="4"/>
      <c r="D977" s="4"/>
      <c r="E977" s="241"/>
      <c r="F977" s="4"/>
      <c r="G977" s="4"/>
      <c r="H977" s="4"/>
      <c r="I977" s="4"/>
      <c r="J977" s="4"/>
      <c r="K977" s="4"/>
      <c r="L977" s="4"/>
      <c r="M977" s="4"/>
      <c r="N977" s="235"/>
      <c r="O977" s="235"/>
      <c r="P977" s="235"/>
      <c r="Q977" s="235"/>
      <c r="R977" s="235"/>
      <c r="S977" s="235"/>
      <c r="T977" s="235"/>
      <c r="U977" s="235"/>
      <c r="V977" s="235"/>
      <c r="W977" s="235"/>
      <c r="X977" s="235"/>
      <c r="Y977" s="235"/>
      <c r="Z977" s="235"/>
      <c r="AA977" s="235"/>
      <c r="AB977" s="235"/>
      <c r="AC977" s="235"/>
      <c r="AD977" s="235"/>
      <c r="AE977" s="235"/>
      <c r="AF977" s="235"/>
      <c r="AG977" s="235"/>
      <c r="AH977" s="235"/>
      <c r="AI977" s="235"/>
      <c r="AJ977" s="235"/>
      <c r="AK977" s="235"/>
      <c r="AL977" s="235"/>
      <c r="AM977" s="235"/>
      <c r="AN977" s="235"/>
      <c r="AO977" s="235"/>
      <c r="AP977" s="235"/>
      <c r="AQ977" s="235"/>
      <c r="AR977" s="235"/>
      <c r="AS977" s="235"/>
      <c r="AT977" s="235"/>
      <c r="AU977" s="235"/>
      <c r="AV977" s="235"/>
      <c r="AW977" s="235"/>
      <c r="AX977" s="235"/>
      <c r="AY977" s="235"/>
      <c r="AZ977" s="235"/>
      <c r="BA977" s="235"/>
      <c r="BB977" s="235"/>
      <c r="BC977" s="235"/>
      <c r="BD977" s="235"/>
      <c r="BE977" s="235"/>
      <c r="BF977" s="235"/>
      <c r="BG977" s="235"/>
      <c r="BH977" s="235"/>
      <c r="BI977" s="235"/>
      <c r="BJ977" s="235"/>
    </row>
    <row r="978" spans="1:62" ht="15.75" x14ac:dyDescent="0.25">
      <c r="A978" s="241"/>
      <c r="B978" s="4"/>
      <c r="C978" s="4"/>
      <c r="D978" s="4"/>
      <c r="E978" s="241"/>
      <c r="F978" s="4"/>
      <c r="G978" s="4"/>
      <c r="H978" s="4"/>
      <c r="I978" s="4"/>
      <c r="J978" s="4"/>
      <c r="K978" s="4"/>
      <c r="L978" s="4"/>
      <c r="M978" s="4"/>
      <c r="N978" s="235"/>
      <c r="O978" s="235"/>
      <c r="P978" s="235"/>
      <c r="Q978" s="235"/>
      <c r="R978" s="235"/>
      <c r="S978" s="235"/>
      <c r="T978" s="235"/>
      <c r="U978" s="235"/>
      <c r="V978" s="235"/>
      <c r="W978" s="235"/>
      <c r="X978" s="235"/>
      <c r="Y978" s="235"/>
      <c r="Z978" s="235"/>
      <c r="AA978" s="235"/>
      <c r="AB978" s="235"/>
      <c r="AC978" s="235"/>
      <c r="AD978" s="235"/>
      <c r="AE978" s="235"/>
      <c r="AF978" s="235"/>
      <c r="AG978" s="235"/>
      <c r="AH978" s="235"/>
      <c r="AI978" s="235"/>
      <c r="AJ978" s="235"/>
      <c r="AK978" s="235"/>
      <c r="AL978" s="235"/>
      <c r="AM978" s="235"/>
      <c r="AN978" s="235"/>
      <c r="AO978" s="235"/>
      <c r="AP978" s="235"/>
      <c r="AQ978" s="235"/>
      <c r="AR978" s="235"/>
      <c r="AS978" s="235"/>
      <c r="AT978" s="235"/>
      <c r="AU978" s="235"/>
      <c r="AV978" s="235"/>
      <c r="AW978" s="235"/>
      <c r="AX978" s="235"/>
      <c r="AY978" s="235"/>
      <c r="AZ978" s="235"/>
      <c r="BA978" s="235"/>
      <c r="BB978" s="235"/>
      <c r="BC978" s="235"/>
      <c r="BD978" s="235"/>
      <c r="BE978" s="235"/>
      <c r="BF978" s="235"/>
      <c r="BG978" s="235"/>
      <c r="BH978" s="235"/>
      <c r="BI978" s="235"/>
      <c r="BJ978" s="235"/>
    </row>
    <row r="979" spans="1:62" ht="15.75" x14ac:dyDescent="0.25">
      <c r="A979" s="241"/>
      <c r="B979" s="4"/>
      <c r="C979" s="4"/>
      <c r="D979" s="4"/>
      <c r="E979" s="241"/>
      <c r="F979" s="4"/>
      <c r="G979" s="4"/>
      <c r="H979" s="4"/>
      <c r="I979" s="4"/>
      <c r="J979" s="4"/>
      <c r="K979" s="4"/>
      <c r="L979" s="4"/>
      <c r="M979" s="4"/>
      <c r="N979" s="235"/>
      <c r="O979" s="235"/>
      <c r="P979" s="235"/>
      <c r="Q979" s="235"/>
      <c r="R979" s="235"/>
      <c r="S979" s="235"/>
      <c r="T979" s="235"/>
      <c r="U979" s="235"/>
      <c r="V979" s="235"/>
      <c r="W979" s="235"/>
      <c r="X979" s="235"/>
      <c r="Y979" s="235"/>
      <c r="Z979" s="235"/>
      <c r="AA979" s="235"/>
      <c r="AB979" s="235"/>
      <c r="AC979" s="235"/>
      <c r="AD979" s="235"/>
      <c r="AE979" s="235"/>
      <c r="AF979" s="235"/>
      <c r="AG979" s="235"/>
      <c r="AH979" s="235"/>
      <c r="AI979" s="235"/>
      <c r="AJ979" s="235"/>
      <c r="AK979" s="235"/>
      <c r="AL979" s="235"/>
      <c r="AM979" s="235"/>
      <c r="AN979" s="235"/>
      <c r="AO979" s="235"/>
      <c r="AP979" s="235"/>
      <c r="AQ979" s="235"/>
      <c r="AR979" s="235"/>
      <c r="AS979" s="235"/>
      <c r="AT979" s="235"/>
      <c r="AU979" s="235"/>
      <c r="AV979" s="235"/>
      <c r="AW979" s="235"/>
      <c r="AX979" s="235"/>
      <c r="AY979" s="235"/>
      <c r="AZ979" s="235"/>
      <c r="BA979" s="235"/>
      <c r="BB979" s="235"/>
      <c r="BC979" s="235"/>
      <c r="BD979" s="235"/>
      <c r="BE979" s="235"/>
      <c r="BF979" s="235"/>
      <c r="BG979" s="235"/>
      <c r="BH979" s="235"/>
      <c r="BI979" s="235"/>
      <c r="BJ979" s="235"/>
    </row>
    <row r="980" spans="1:62" ht="15.75" x14ac:dyDescent="0.25">
      <c r="A980" s="241"/>
      <c r="B980" s="4"/>
      <c r="C980" s="4"/>
      <c r="D980" s="4"/>
      <c r="E980" s="241"/>
      <c r="F980" s="4"/>
      <c r="G980" s="4"/>
      <c r="H980" s="4"/>
      <c r="I980" s="4"/>
      <c r="J980" s="4"/>
      <c r="K980" s="4"/>
      <c r="L980" s="4"/>
      <c r="M980" s="4"/>
      <c r="N980" s="235"/>
      <c r="O980" s="235"/>
      <c r="P980" s="235"/>
      <c r="Q980" s="235"/>
      <c r="R980" s="235"/>
      <c r="S980" s="235"/>
      <c r="T980" s="235"/>
      <c r="U980" s="235"/>
      <c r="V980" s="235"/>
      <c r="W980" s="235"/>
      <c r="X980" s="235"/>
      <c r="Y980" s="235"/>
      <c r="Z980" s="235"/>
      <c r="AA980" s="235"/>
      <c r="AB980" s="235"/>
      <c r="AC980" s="235"/>
      <c r="AD980" s="235"/>
      <c r="AE980" s="235"/>
      <c r="AF980" s="235"/>
      <c r="AG980" s="235"/>
      <c r="AH980" s="235"/>
      <c r="AI980" s="235"/>
      <c r="AJ980" s="235"/>
      <c r="AK980" s="235"/>
      <c r="AL980" s="235"/>
      <c r="AM980" s="235"/>
      <c r="AN980" s="235"/>
      <c r="AO980" s="235"/>
      <c r="AP980" s="235"/>
      <c r="AQ980" s="235"/>
      <c r="AR980" s="235"/>
      <c r="AS980" s="235"/>
      <c r="AT980" s="235"/>
      <c r="AU980" s="235"/>
      <c r="AV980" s="235"/>
      <c r="AW980" s="235"/>
      <c r="AX980" s="235"/>
      <c r="AY980" s="235"/>
      <c r="AZ980" s="235"/>
      <c r="BA980" s="235"/>
      <c r="BB980" s="235"/>
      <c r="BC980" s="235"/>
      <c r="BD980" s="235"/>
      <c r="BE980" s="235"/>
      <c r="BF980" s="235"/>
      <c r="BG980" s="235"/>
      <c r="BH980" s="235"/>
      <c r="BI980" s="235"/>
      <c r="BJ980" s="235"/>
    </row>
    <row r="981" spans="1:62" ht="15.75" x14ac:dyDescent="0.25">
      <c r="A981" s="241"/>
      <c r="B981" s="4"/>
      <c r="C981" s="4"/>
      <c r="D981" s="4"/>
      <c r="E981" s="241"/>
      <c r="F981" s="4"/>
      <c r="G981" s="4"/>
      <c r="H981" s="4"/>
      <c r="I981" s="4"/>
      <c r="J981" s="4"/>
      <c r="K981" s="4"/>
      <c r="L981" s="4"/>
      <c r="M981" s="4"/>
      <c r="N981" s="235"/>
      <c r="O981" s="235"/>
      <c r="P981" s="235"/>
      <c r="Q981" s="235"/>
      <c r="R981" s="235"/>
      <c r="S981" s="235"/>
      <c r="T981" s="235"/>
      <c r="U981" s="235"/>
      <c r="V981" s="235"/>
      <c r="W981" s="235"/>
      <c r="X981" s="235"/>
      <c r="Y981" s="235"/>
      <c r="Z981" s="235"/>
      <c r="AA981" s="235"/>
      <c r="AB981" s="235"/>
      <c r="AC981" s="235"/>
      <c r="AD981" s="235"/>
      <c r="AE981" s="235"/>
      <c r="AF981" s="235"/>
      <c r="AG981" s="235"/>
      <c r="AH981" s="235"/>
      <c r="AI981" s="235"/>
      <c r="AJ981" s="235"/>
      <c r="AK981" s="235"/>
      <c r="AL981" s="235"/>
      <c r="AM981" s="235"/>
      <c r="AN981" s="235"/>
      <c r="AO981" s="235"/>
      <c r="AP981" s="235"/>
      <c r="AQ981" s="235"/>
      <c r="AR981" s="235"/>
      <c r="AS981" s="235"/>
      <c r="AT981" s="235"/>
      <c r="AU981" s="235"/>
      <c r="AV981" s="235"/>
      <c r="AW981" s="235"/>
      <c r="AX981" s="235"/>
      <c r="AY981" s="235"/>
      <c r="AZ981" s="235"/>
      <c r="BA981" s="235"/>
      <c r="BB981" s="235"/>
      <c r="BC981" s="235"/>
      <c r="BD981" s="235"/>
      <c r="BE981" s="235"/>
      <c r="BF981" s="235"/>
      <c r="BG981" s="235"/>
      <c r="BH981" s="235"/>
      <c r="BI981" s="235"/>
      <c r="BJ981" s="235"/>
    </row>
    <row r="982" spans="1:62" ht="15.75" x14ac:dyDescent="0.25">
      <c r="A982" s="241"/>
      <c r="B982" s="4"/>
      <c r="C982" s="4"/>
      <c r="D982" s="4"/>
      <c r="E982" s="241"/>
      <c r="F982" s="4"/>
      <c r="G982" s="4"/>
      <c r="H982" s="4"/>
      <c r="I982" s="4"/>
      <c r="J982" s="4"/>
      <c r="K982" s="4"/>
      <c r="L982" s="4"/>
      <c r="M982" s="4"/>
      <c r="N982" s="235"/>
      <c r="O982" s="235"/>
      <c r="P982" s="235"/>
      <c r="Q982" s="235"/>
      <c r="R982" s="235"/>
      <c r="S982" s="235"/>
      <c r="T982" s="235"/>
      <c r="U982" s="235"/>
      <c r="V982" s="235"/>
      <c r="W982" s="235"/>
      <c r="X982" s="235"/>
      <c r="Y982" s="235"/>
      <c r="Z982" s="235"/>
      <c r="AA982" s="235"/>
      <c r="AB982" s="235"/>
      <c r="AC982" s="235"/>
      <c r="AD982" s="235"/>
      <c r="AE982" s="235"/>
      <c r="AF982" s="235"/>
      <c r="AG982" s="235"/>
      <c r="AH982" s="235"/>
      <c r="AI982" s="235"/>
      <c r="AJ982" s="235"/>
      <c r="AK982" s="235"/>
      <c r="AL982" s="235"/>
      <c r="AM982" s="235"/>
      <c r="AN982" s="235"/>
      <c r="AO982" s="235"/>
      <c r="AP982" s="235"/>
      <c r="AQ982" s="235"/>
      <c r="AR982" s="235"/>
      <c r="AS982" s="235"/>
      <c r="AT982" s="235"/>
      <c r="AU982" s="235"/>
      <c r="AV982" s="235"/>
      <c r="AW982" s="235"/>
      <c r="AX982" s="235"/>
      <c r="AY982" s="235"/>
      <c r="AZ982" s="235"/>
      <c r="BA982" s="235"/>
      <c r="BB982" s="235"/>
      <c r="BC982" s="235"/>
      <c r="BD982" s="235"/>
      <c r="BE982" s="235"/>
      <c r="BF982" s="235"/>
      <c r="BG982" s="235"/>
      <c r="BH982" s="235"/>
      <c r="BI982" s="235"/>
      <c r="BJ982" s="235"/>
    </row>
    <row r="983" spans="1:62" ht="15.75" x14ac:dyDescent="0.25">
      <c r="A983" s="241"/>
      <c r="B983" s="4"/>
      <c r="C983" s="4"/>
      <c r="D983" s="4"/>
      <c r="E983" s="241"/>
      <c r="F983" s="4"/>
      <c r="G983" s="4"/>
      <c r="H983" s="4"/>
      <c r="I983" s="4"/>
      <c r="J983" s="4"/>
      <c r="K983" s="4"/>
      <c r="L983" s="4"/>
      <c r="M983" s="4"/>
      <c r="N983" s="235"/>
      <c r="O983" s="235"/>
      <c r="P983" s="235"/>
      <c r="Q983" s="235"/>
      <c r="R983" s="235"/>
      <c r="S983" s="235"/>
      <c r="T983" s="235"/>
      <c r="U983" s="235"/>
      <c r="V983" s="235"/>
      <c r="W983" s="235"/>
      <c r="X983" s="235"/>
      <c r="Y983" s="235"/>
      <c r="Z983" s="235"/>
      <c r="AA983" s="235"/>
      <c r="AB983" s="235"/>
      <c r="AC983" s="235"/>
      <c r="AD983" s="235"/>
      <c r="AE983" s="235"/>
      <c r="AF983" s="235"/>
      <c r="AG983" s="235"/>
      <c r="AH983" s="235"/>
      <c r="AI983" s="235"/>
      <c r="AJ983" s="235"/>
      <c r="AK983" s="235"/>
      <c r="AL983" s="235"/>
      <c r="AM983" s="235"/>
      <c r="AN983" s="235"/>
      <c r="AO983" s="235"/>
      <c r="AP983" s="235"/>
      <c r="AQ983" s="235"/>
      <c r="AR983" s="235"/>
      <c r="AS983" s="235"/>
      <c r="AT983" s="235"/>
      <c r="AU983" s="235"/>
      <c r="AV983" s="235"/>
      <c r="AW983" s="235"/>
      <c r="AX983" s="235"/>
      <c r="AY983" s="235"/>
      <c r="AZ983" s="235"/>
      <c r="BA983" s="235"/>
      <c r="BB983" s="235"/>
      <c r="BC983" s="235"/>
      <c r="BD983" s="235"/>
      <c r="BE983" s="235"/>
      <c r="BF983" s="235"/>
      <c r="BG983" s="235"/>
      <c r="BH983" s="235"/>
      <c r="BI983" s="235"/>
      <c r="BJ983" s="235"/>
    </row>
    <row r="984" spans="1:62" ht="15.75" x14ac:dyDescent="0.25">
      <c r="A984" s="241"/>
      <c r="B984" s="4"/>
      <c r="C984" s="4"/>
      <c r="D984" s="4"/>
      <c r="E984" s="241"/>
      <c r="F984" s="4"/>
      <c r="G984" s="4"/>
      <c r="H984" s="4"/>
      <c r="I984" s="4"/>
      <c r="J984" s="4"/>
      <c r="K984" s="4"/>
      <c r="L984" s="4"/>
      <c r="M984" s="4"/>
      <c r="N984" s="235"/>
      <c r="O984" s="235"/>
      <c r="P984" s="235"/>
      <c r="Q984" s="235"/>
      <c r="R984" s="235"/>
      <c r="S984" s="235"/>
      <c r="T984" s="235"/>
      <c r="U984" s="235"/>
      <c r="V984" s="235"/>
      <c r="W984" s="235"/>
      <c r="X984" s="235"/>
      <c r="Y984" s="235"/>
      <c r="Z984" s="235"/>
      <c r="AA984" s="235"/>
      <c r="AB984" s="235"/>
      <c r="AC984" s="235"/>
      <c r="AD984" s="235"/>
      <c r="AE984" s="235"/>
      <c r="AF984" s="235"/>
      <c r="AG984" s="235"/>
      <c r="AH984" s="235"/>
      <c r="AI984" s="235"/>
      <c r="AJ984" s="235"/>
      <c r="AK984" s="235"/>
      <c r="AL984" s="235"/>
      <c r="AM984" s="235"/>
      <c r="AN984" s="235"/>
      <c r="AO984" s="235"/>
      <c r="AP984" s="235"/>
      <c r="AQ984" s="235"/>
      <c r="AR984" s="235"/>
      <c r="AS984" s="235"/>
      <c r="AT984" s="235"/>
      <c r="AU984" s="235"/>
      <c r="AV984" s="235"/>
      <c r="AW984" s="235"/>
      <c r="AX984" s="235"/>
      <c r="AY984" s="235"/>
      <c r="AZ984" s="235"/>
      <c r="BA984" s="235"/>
      <c r="BB984" s="235"/>
      <c r="BC984" s="235"/>
      <c r="BD984" s="235"/>
      <c r="BE984" s="235"/>
      <c r="BF984" s="235"/>
      <c r="BG984" s="235"/>
      <c r="BH984" s="235"/>
      <c r="BI984" s="235"/>
      <c r="BJ984" s="235"/>
    </row>
    <row r="985" spans="1:62" ht="15.75" x14ac:dyDescent="0.25">
      <c r="A985" s="241"/>
      <c r="B985" s="4"/>
      <c r="C985" s="4"/>
      <c r="D985" s="4"/>
      <c r="E985" s="241"/>
      <c r="F985" s="4"/>
      <c r="G985" s="4"/>
      <c r="H985" s="4"/>
      <c r="I985" s="4"/>
      <c r="J985" s="4"/>
      <c r="K985" s="4"/>
      <c r="L985" s="4"/>
      <c r="M985" s="4"/>
      <c r="N985" s="235"/>
      <c r="O985" s="235"/>
      <c r="P985" s="235"/>
      <c r="Q985" s="235"/>
      <c r="R985" s="235"/>
      <c r="S985" s="235"/>
      <c r="T985" s="235"/>
      <c r="U985" s="235"/>
      <c r="V985" s="235"/>
      <c r="W985" s="235"/>
      <c r="X985" s="235"/>
      <c r="Y985" s="235"/>
      <c r="Z985" s="235"/>
      <c r="AA985" s="235"/>
      <c r="AB985" s="235"/>
      <c r="AC985" s="235"/>
      <c r="AD985" s="235"/>
      <c r="AE985" s="235"/>
      <c r="AF985" s="235"/>
      <c r="AG985" s="235"/>
      <c r="AH985" s="235"/>
      <c r="AI985" s="235"/>
      <c r="AJ985" s="235"/>
      <c r="AK985" s="235"/>
      <c r="AL985" s="235"/>
      <c r="AM985" s="235"/>
      <c r="AN985" s="235"/>
      <c r="AO985" s="235"/>
      <c r="AP985" s="235"/>
      <c r="AQ985" s="235"/>
      <c r="AR985" s="235"/>
      <c r="AS985" s="235"/>
      <c r="AT985" s="235"/>
      <c r="AU985" s="235"/>
      <c r="AV985" s="235"/>
      <c r="AW985" s="235"/>
      <c r="AX985" s="235"/>
      <c r="AY985" s="235"/>
      <c r="AZ985" s="235"/>
      <c r="BA985" s="235"/>
      <c r="BB985" s="235"/>
      <c r="BC985" s="235"/>
      <c r="BD985" s="235"/>
      <c r="BE985" s="235"/>
      <c r="BF985" s="235"/>
      <c r="BG985" s="235"/>
      <c r="BH985" s="235"/>
      <c r="BI985" s="235"/>
      <c r="BJ985" s="235"/>
    </row>
    <row r="986" spans="1:62" ht="15.75" x14ac:dyDescent="0.25">
      <c r="A986" s="241"/>
      <c r="B986" s="4"/>
      <c r="C986" s="4"/>
      <c r="D986" s="4"/>
      <c r="E986" s="241"/>
      <c r="F986" s="4"/>
      <c r="G986" s="4"/>
      <c r="H986" s="4"/>
      <c r="I986" s="4"/>
      <c r="J986" s="4"/>
      <c r="K986" s="4"/>
      <c r="L986" s="4"/>
      <c r="M986" s="4"/>
      <c r="N986" s="235"/>
      <c r="O986" s="235"/>
      <c r="P986" s="235"/>
      <c r="Q986" s="235"/>
      <c r="R986" s="235"/>
      <c r="S986" s="235"/>
      <c r="T986" s="235"/>
      <c r="U986" s="235"/>
      <c r="V986" s="235"/>
      <c r="W986" s="235"/>
      <c r="X986" s="235"/>
      <c r="Y986" s="235"/>
      <c r="Z986" s="235"/>
      <c r="AA986" s="235"/>
      <c r="AB986" s="235"/>
      <c r="AC986" s="235"/>
      <c r="AD986" s="235"/>
      <c r="AE986" s="235"/>
      <c r="AF986" s="235"/>
      <c r="AG986" s="235"/>
      <c r="AH986" s="235"/>
      <c r="AI986" s="235"/>
      <c r="AJ986" s="235"/>
      <c r="AK986" s="235"/>
      <c r="AL986" s="235"/>
      <c r="AM986" s="235"/>
      <c r="AN986" s="235"/>
      <c r="AO986" s="235"/>
      <c r="AP986" s="235"/>
      <c r="AQ986" s="235"/>
      <c r="AR986" s="235"/>
      <c r="AS986" s="235"/>
      <c r="AT986" s="235"/>
      <c r="AU986" s="235"/>
      <c r="AV986" s="235"/>
      <c r="AW986" s="235"/>
      <c r="AX986" s="235"/>
      <c r="AY986" s="235"/>
      <c r="AZ986" s="235"/>
      <c r="BA986" s="235"/>
      <c r="BB986" s="235"/>
      <c r="BC986" s="235"/>
      <c r="BD986" s="235"/>
      <c r="BE986" s="235"/>
      <c r="BF986" s="235"/>
      <c r="BG986" s="235"/>
      <c r="BH986" s="235"/>
      <c r="BI986" s="235"/>
      <c r="BJ986" s="235"/>
    </row>
    <row r="987" spans="1:62" ht="15.75" x14ac:dyDescent="0.25">
      <c r="A987" s="241"/>
      <c r="B987" s="4"/>
      <c r="C987" s="4"/>
      <c r="D987" s="4"/>
      <c r="E987" s="241"/>
      <c r="F987" s="4"/>
      <c r="G987" s="4"/>
      <c r="H987" s="4"/>
      <c r="I987" s="4"/>
      <c r="J987" s="4"/>
      <c r="K987" s="4"/>
      <c r="L987" s="4"/>
      <c r="M987" s="4"/>
      <c r="N987" s="235"/>
      <c r="O987" s="235"/>
      <c r="P987" s="235"/>
      <c r="Q987" s="235"/>
      <c r="R987" s="235"/>
      <c r="S987" s="235"/>
      <c r="T987" s="235"/>
      <c r="U987" s="235"/>
      <c r="V987" s="235"/>
      <c r="W987" s="235"/>
      <c r="X987" s="235"/>
      <c r="Y987" s="235"/>
      <c r="Z987" s="235"/>
      <c r="AA987" s="235"/>
      <c r="AB987" s="235"/>
      <c r="AC987" s="235"/>
      <c r="AD987" s="235"/>
      <c r="AE987" s="235"/>
      <c r="AF987" s="235"/>
      <c r="AG987" s="235"/>
      <c r="AH987" s="235"/>
      <c r="AI987" s="235"/>
      <c r="AJ987" s="235"/>
      <c r="AK987" s="235"/>
      <c r="AL987" s="235"/>
      <c r="AM987" s="235"/>
      <c r="AN987" s="235"/>
      <c r="AO987" s="235"/>
      <c r="AP987" s="235"/>
      <c r="AQ987" s="235"/>
      <c r="AR987" s="235"/>
      <c r="AS987" s="235"/>
      <c r="AT987" s="235"/>
      <c r="AU987" s="235"/>
      <c r="AV987" s="235"/>
      <c r="AW987" s="235"/>
      <c r="AX987" s="235"/>
      <c r="AY987" s="235"/>
      <c r="AZ987" s="235"/>
      <c r="BA987" s="235"/>
      <c r="BB987" s="235"/>
      <c r="BC987" s="235"/>
      <c r="BD987" s="235"/>
      <c r="BE987" s="235"/>
      <c r="BF987" s="235"/>
      <c r="BG987" s="235"/>
      <c r="BH987" s="235"/>
      <c r="BI987" s="235"/>
      <c r="BJ987" s="235"/>
    </row>
    <row r="988" spans="1:62" ht="15.75" x14ac:dyDescent="0.25">
      <c r="A988" s="241"/>
      <c r="B988" s="4"/>
      <c r="C988" s="4"/>
      <c r="D988" s="4"/>
      <c r="E988" s="241"/>
      <c r="F988" s="4"/>
      <c r="G988" s="4"/>
      <c r="H988" s="4"/>
      <c r="I988" s="4"/>
      <c r="J988" s="4"/>
      <c r="K988" s="4"/>
      <c r="L988" s="4"/>
      <c r="M988" s="4"/>
      <c r="N988" s="235"/>
      <c r="O988" s="235"/>
      <c r="P988" s="235"/>
      <c r="Q988" s="235"/>
      <c r="R988" s="235"/>
      <c r="S988" s="235"/>
      <c r="T988" s="235"/>
      <c r="U988" s="235"/>
      <c r="V988" s="235"/>
      <c r="W988" s="235"/>
      <c r="X988" s="235"/>
      <c r="Y988" s="235"/>
      <c r="Z988" s="235"/>
      <c r="AA988" s="235"/>
      <c r="AB988" s="235"/>
      <c r="AC988" s="235"/>
      <c r="AD988" s="235"/>
      <c r="AE988" s="235"/>
      <c r="AF988" s="235"/>
      <c r="AG988" s="235"/>
      <c r="AH988" s="235"/>
      <c r="AI988" s="235"/>
      <c r="AJ988" s="235"/>
      <c r="AK988" s="235"/>
      <c r="AL988" s="235"/>
      <c r="AM988" s="235"/>
      <c r="AN988" s="235"/>
      <c r="AO988" s="235"/>
      <c r="AP988" s="235"/>
      <c r="AQ988" s="235"/>
      <c r="AR988" s="235"/>
      <c r="AS988" s="235"/>
      <c r="AT988" s="235"/>
      <c r="AU988" s="235"/>
      <c r="AV988" s="235"/>
      <c r="AW988" s="235"/>
      <c r="AX988" s="235"/>
      <c r="AY988" s="235"/>
      <c r="AZ988" s="235"/>
      <c r="BA988" s="235"/>
      <c r="BB988" s="235"/>
      <c r="BC988" s="235"/>
      <c r="BD988" s="235"/>
      <c r="BE988" s="235"/>
      <c r="BF988" s="235"/>
      <c r="BG988" s="235"/>
      <c r="BH988" s="235"/>
      <c r="BI988" s="235"/>
      <c r="BJ988" s="235"/>
    </row>
    <row r="989" spans="1:62" ht="15.75" x14ac:dyDescent="0.25">
      <c r="A989" s="241"/>
      <c r="B989" s="4"/>
      <c r="C989" s="4"/>
      <c r="D989" s="4"/>
      <c r="E989" s="241"/>
      <c r="F989" s="4"/>
      <c r="G989" s="4"/>
      <c r="H989" s="4"/>
      <c r="I989" s="4"/>
      <c r="J989" s="4"/>
      <c r="K989" s="4"/>
      <c r="L989" s="4"/>
      <c r="M989" s="4"/>
      <c r="N989" s="235"/>
      <c r="O989" s="235"/>
      <c r="P989" s="235"/>
      <c r="Q989" s="235"/>
      <c r="R989" s="235"/>
      <c r="S989" s="235"/>
      <c r="T989" s="235"/>
      <c r="U989" s="235"/>
      <c r="V989" s="235"/>
      <c r="W989" s="235"/>
      <c r="X989" s="235"/>
      <c r="Y989" s="235"/>
      <c r="Z989" s="235"/>
      <c r="AA989" s="235"/>
      <c r="AB989" s="235"/>
      <c r="AC989" s="235"/>
      <c r="AD989" s="235"/>
      <c r="AE989" s="235"/>
      <c r="AF989" s="235"/>
      <c r="AG989" s="235"/>
      <c r="AH989" s="235"/>
      <c r="AI989" s="235"/>
      <c r="AJ989" s="235"/>
      <c r="AK989" s="235"/>
      <c r="AL989" s="235"/>
      <c r="AM989" s="235"/>
      <c r="AN989" s="235"/>
      <c r="AO989" s="235"/>
      <c r="AP989" s="235"/>
      <c r="AQ989" s="235"/>
      <c r="AR989" s="235"/>
      <c r="AS989" s="235"/>
      <c r="AT989" s="235"/>
      <c r="AU989" s="235"/>
      <c r="AV989" s="235"/>
      <c r="AW989" s="235"/>
      <c r="AX989" s="235"/>
      <c r="AY989" s="235"/>
      <c r="AZ989" s="235"/>
      <c r="BA989" s="235"/>
      <c r="BB989" s="235"/>
      <c r="BC989" s="235"/>
      <c r="BD989" s="235"/>
      <c r="BE989" s="235"/>
      <c r="BF989" s="235"/>
      <c r="BG989" s="235"/>
      <c r="BH989" s="235"/>
      <c r="BI989" s="235"/>
      <c r="BJ989" s="235"/>
    </row>
    <row r="990" spans="1:62" ht="15.75" x14ac:dyDescent="0.25">
      <c r="A990" s="241"/>
      <c r="B990" s="4"/>
      <c r="C990" s="4"/>
      <c r="D990" s="4"/>
      <c r="E990" s="241"/>
      <c r="F990" s="4"/>
      <c r="G990" s="4"/>
      <c r="H990" s="4"/>
      <c r="I990" s="4"/>
      <c r="J990" s="4"/>
      <c r="K990" s="4"/>
      <c r="L990" s="4"/>
      <c r="M990" s="4"/>
      <c r="N990" s="235"/>
      <c r="O990" s="235"/>
      <c r="P990" s="235"/>
      <c r="Q990" s="235"/>
      <c r="R990" s="235"/>
      <c r="S990" s="235"/>
      <c r="T990" s="235"/>
      <c r="U990" s="235"/>
      <c r="V990" s="235"/>
      <c r="W990" s="235"/>
      <c r="X990" s="235"/>
      <c r="Y990" s="235"/>
      <c r="Z990" s="235"/>
      <c r="AA990" s="235"/>
      <c r="AB990" s="235"/>
      <c r="AC990" s="235"/>
      <c r="AD990" s="235"/>
      <c r="AE990" s="235"/>
      <c r="AF990" s="235"/>
      <c r="AG990" s="235"/>
      <c r="AH990" s="235"/>
      <c r="AI990" s="235"/>
      <c r="AJ990" s="235"/>
      <c r="AK990" s="235"/>
      <c r="AL990" s="235"/>
      <c r="AM990" s="235"/>
      <c r="AN990" s="235"/>
      <c r="AO990" s="235"/>
      <c r="AP990" s="235"/>
      <c r="AQ990" s="235"/>
      <c r="AR990" s="235"/>
      <c r="AS990" s="235"/>
      <c r="AT990" s="235"/>
      <c r="AU990" s="235"/>
      <c r="AV990" s="235"/>
      <c r="AW990" s="235"/>
      <c r="AX990" s="235"/>
      <c r="AY990" s="235"/>
      <c r="AZ990" s="235"/>
      <c r="BA990" s="235"/>
      <c r="BB990" s="235"/>
      <c r="BC990" s="235"/>
      <c r="BD990" s="235"/>
      <c r="BE990" s="235"/>
      <c r="BF990" s="235"/>
      <c r="BG990" s="235"/>
      <c r="BH990" s="235"/>
      <c r="BI990" s="235"/>
      <c r="BJ990" s="235"/>
    </row>
    <row r="991" spans="1:62" ht="15.75" x14ac:dyDescent="0.25">
      <c r="A991" s="241"/>
      <c r="B991" s="4"/>
      <c r="C991" s="4"/>
      <c r="D991" s="4"/>
      <c r="E991" s="241"/>
      <c r="F991" s="4"/>
      <c r="G991" s="4"/>
      <c r="H991" s="4"/>
      <c r="I991" s="4"/>
      <c r="J991" s="4"/>
      <c r="K991" s="4"/>
      <c r="L991" s="4"/>
      <c r="M991" s="4"/>
      <c r="N991" s="235"/>
      <c r="O991" s="235"/>
      <c r="P991" s="235"/>
      <c r="Q991" s="235"/>
      <c r="R991" s="235"/>
      <c r="S991" s="235"/>
      <c r="T991" s="235"/>
      <c r="U991" s="235"/>
      <c r="V991" s="235"/>
      <c r="W991" s="235"/>
      <c r="X991" s="235"/>
      <c r="Y991" s="235"/>
      <c r="Z991" s="235"/>
      <c r="AA991" s="235"/>
      <c r="AB991" s="235"/>
      <c r="AC991" s="235"/>
      <c r="AD991" s="235"/>
      <c r="AE991" s="235"/>
      <c r="AF991" s="235"/>
      <c r="AG991" s="235"/>
      <c r="AH991" s="235"/>
      <c r="AI991" s="235"/>
      <c r="AJ991" s="235"/>
      <c r="AK991" s="235"/>
      <c r="AL991" s="235"/>
      <c r="AM991" s="235"/>
      <c r="AN991" s="235"/>
      <c r="AO991" s="235"/>
      <c r="AP991" s="235"/>
      <c r="AQ991" s="235"/>
      <c r="AR991" s="235"/>
      <c r="AS991" s="235"/>
      <c r="AT991" s="235"/>
      <c r="AU991" s="235"/>
      <c r="AV991" s="235"/>
      <c r="AW991" s="235"/>
      <c r="AX991" s="235"/>
      <c r="AY991" s="235"/>
      <c r="AZ991" s="235"/>
      <c r="BA991" s="235"/>
      <c r="BB991" s="235"/>
      <c r="BC991" s="235"/>
      <c r="BD991" s="235"/>
      <c r="BE991" s="235"/>
      <c r="BF991" s="235"/>
      <c r="BG991" s="235"/>
      <c r="BH991" s="235"/>
      <c r="BI991" s="235"/>
      <c r="BJ991" s="235"/>
    </row>
    <row r="992" spans="1:62" ht="15.75" x14ac:dyDescent="0.25">
      <c r="A992" s="241"/>
      <c r="B992" s="4"/>
      <c r="C992" s="4"/>
      <c r="D992" s="4"/>
      <c r="E992" s="241"/>
      <c r="F992" s="4"/>
      <c r="G992" s="4"/>
      <c r="H992" s="4"/>
      <c r="I992" s="4"/>
      <c r="J992" s="4"/>
      <c r="K992" s="4"/>
      <c r="L992" s="4"/>
      <c r="M992" s="4"/>
      <c r="N992" s="235"/>
      <c r="O992" s="235"/>
      <c r="P992" s="235"/>
      <c r="Q992" s="235"/>
      <c r="R992" s="235"/>
      <c r="S992" s="235"/>
      <c r="T992" s="235"/>
      <c r="U992" s="235"/>
      <c r="V992" s="235"/>
      <c r="W992" s="235"/>
      <c r="X992" s="235"/>
      <c r="Y992" s="235"/>
      <c r="Z992" s="235"/>
      <c r="AA992" s="235"/>
      <c r="AB992" s="235"/>
      <c r="AC992" s="235"/>
      <c r="AD992" s="235"/>
      <c r="AE992" s="235"/>
      <c r="AF992" s="235"/>
      <c r="AG992" s="235"/>
      <c r="AH992" s="235"/>
      <c r="AI992" s="235"/>
      <c r="AJ992" s="235"/>
      <c r="AK992" s="235"/>
      <c r="AL992" s="235"/>
      <c r="AM992" s="235"/>
      <c r="AN992" s="235"/>
      <c r="AO992" s="235"/>
      <c r="AP992" s="235"/>
      <c r="AQ992" s="235"/>
      <c r="AR992" s="235"/>
      <c r="AS992" s="235"/>
      <c r="AT992" s="235"/>
      <c r="AU992" s="235"/>
      <c r="AV992" s="235"/>
      <c r="AW992" s="235"/>
      <c r="AX992" s="235"/>
      <c r="AY992" s="235"/>
      <c r="AZ992" s="235"/>
      <c r="BA992" s="235"/>
      <c r="BB992" s="235"/>
      <c r="BC992" s="235"/>
      <c r="BD992" s="235"/>
      <c r="BE992" s="235"/>
      <c r="BF992" s="235"/>
      <c r="BG992" s="235"/>
      <c r="BH992" s="235"/>
      <c r="BI992" s="235"/>
      <c r="BJ992" s="235"/>
    </row>
    <row r="993" spans="1:62" ht="15.75" x14ac:dyDescent="0.25">
      <c r="A993" s="241"/>
      <c r="B993" s="4"/>
      <c r="C993" s="4"/>
      <c r="D993" s="4"/>
      <c r="E993" s="241"/>
      <c r="F993" s="4"/>
      <c r="G993" s="4"/>
      <c r="H993" s="4"/>
      <c r="I993" s="4"/>
      <c r="J993" s="4"/>
      <c r="K993" s="4"/>
      <c r="L993" s="4"/>
      <c r="M993" s="4"/>
      <c r="N993" s="235"/>
      <c r="O993" s="235"/>
      <c r="P993" s="235"/>
      <c r="Q993" s="235"/>
      <c r="R993" s="235"/>
      <c r="S993" s="235"/>
      <c r="T993" s="235"/>
      <c r="U993" s="235"/>
      <c r="V993" s="235"/>
      <c r="W993" s="235"/>
      <c r="X993" s="235"/>
      <c r="Y993" s="235"/>
      <c r="Z993" s="235"/>
      <c r="AA993" s="235"/>
      <c r="AB993" s="235"/>
      <c r="AC993" s="235"/>
      <c r="AD993" s="235"/>
      <c r="AE993" s="235"/>
      <c r="AF993" s="235"/>
      <c r="AG993" s="235"/>
      <c r="AH993" s="235"/>
      <c r="AI993" s="235"/>
      <c r="AJ993" s="235"/>
      <c r="AK993" s="235"/>
      <c r="AL993" s="235"/>
      <c r="AM993" s="235"/>
      <c r="AN993" s="235"/>
      <c r="AO993" s="235"/>
      <c r="AP993" s="235"/>
      <c r="AQ993" s="235"/>
      <c r="AR993" s="235"/>
      <c r="AS993" s="235"/>
      <c r="AT993" s="235"/>
      <c r="AU993" s="235"/>
      <c r="AV993" s="235"/>
      <c r="AW993" s="235"/>
      <c r="AX993" s="235"/>
      <c r="AY993" s="235"/>
      <c r="AZ993" s="235"/>
      <c r="BA993" s="235"/>
      <c r="BB993" s="235"/>
      <c r="BC993" s="235"/>
      <c r="BD993" s="235"/>
      <c r="BE993" s="235"/>
      <c r="BF993" s="235"/>
      <c r="BG993" s="235"/>
      <c r="BH993" s="235"/>
      <c r="BI993" s="235"/>
      <c r="BJ993" s="235"/>
    </row>
    <row r="994" spans="1:62" ht="15.75" x14ac:dyDescent="0.25">
      <c r="A994" s="241"/>
      <c r="B994" s="4"/>
      <c r="C994" s="4"/>
      <c r="D994" s="4"/>
      <c r="E994" s="241"/>
      <c r="F994" s="4"/>
      <c r="G994" s="4"/>
      <c r="H994" s="4"/>
      <c r="I994" s="4"/>
      <c r="J994" s="4"/>
      <c r="K994" s="4"/>
      <c r="L994" s="4"/>
      <c r="M994" s="4"/>
      <c r="N994" s="235"/>
      <c r="O994" s="235"/>
      <c r="P994" s="235"/>
      <c r="Q994" s="235"/>
      <c r="R994" s="235"/>
      <c r="S994" s="235"/>
      <c r="T994" s="235"/>
      <c r="U994" s="235"/>
      <c r="V994" s="235"/>
      <c r="W994" s="235"/>
      <c r="X994" s="235"/>
      <c r="Y994" s="235"/>
      <c r="Z994" s="235"/>
      <c r="AA994" s="235"/>
      <c r="AB994" s="235"/>
      <c r="AC994" s="235"/>
      <c r="AD994" s="235"/>
      <c r="AE994" s="235"/>
      <c r="AF994" s="235"/>
      <c r="AG994" s="235"/>
      <c r="AH994" s="235"/>
      <c r="AI994" s="235"/>
      <c r="AJ994" s="235"/>
      <c r="AK994" s="235"/>
      <c r="AL994" s="235"/>
      <c r="AM994" s="235"/>
      <c r="AN994" s="235"/>
      <c r="AO994" s="235"/>
      <c r="AP994" s="235"/>
      <c r="AQ994" s="235"/>
      <c r="AR994" s="235"/>
      <c r="AS994" s="235"/>
      <c r="AT994" s="235"/>
      <c r="AU994" s="235"/>
      <c r="AV994" s="235"/>
      <c r="AW994" s="235"/>
      <c r="AX994" s="235"/>
      <c r="AY994" s="235"/>
      <c r="AZ994" s="235"/>
      <c r="BA994" s="235"/>
      <c r="BB994" s="235"/>
      <c r="BC994" s="235"/>
      <c r="BD994" s="235"/>
      <c r="BE994" s="235"/>
      <c r="BF994" s="235"/>
      <c r="BG994" s="235"/>
      <c r="BH994" s="235"/>
      <c r="BI994" s="235"/>
      <c r="BJ994" s="235"/>
    </row>
    <row r="995" spans="1:62" ht="15.75" x14ac:dyDescent="0.25">
      <c r="A995" s="241"/>
      <c r="B995" s="4"/>
      <c r="C995" s="4"/>
      <c r="D995" s="4"/>
      <c r="E995" s="241"/>
      <c r="F995" s="4"/>
      <c r="G995" s="4"/>
      <c r="H995" s="4"/>
      <c r="I995" s="4"/>
      <c r="J995" s="4"/>
      <c r="K995" s="4"/>
      <c r="L995" s="4"/>
      <c r="M995" s="4"/>
      <c r="N995" s="235"/>
      <c r="O995" s="235"/>
      <c r="P995" s="235"/>
      <c r="Q995" s="235"/>
      <c r="R995" s="235"/>
      <c r="S995" s="235"/>
      <c r="T995" s="235"/>
      <c r="U995" s="235"/>
      <c r="V995" s="235"/>
      <c r="W995" s="235"/>
      <c r="X995" s="235"/>
      <c r="Y995" s="235"/>
      <c r="Z995" s="235"/>
      <c r="AA995" s="235"/>
      <c r="AB995" s="235"/>
      <c r="AC995" s="235"/>
      <c r="AD995" s="235"/>
      <c r="AE995" s="235"/>
      <c r="AF995" s="235"/>
      <c r="AG995" s="235"/>
      <c r="AH995" s="235"/>
      <c r="AI995" s="235"/>
      <c r="AJ995" s="235"/>
      <c r="AK995" s="235"/>
      <c r="AL995" s="235"/>
      <c r="AM995" s="235"/>
      <c r="AN995" s="235"/>
      <c r="AO995" s="235"/>
      <c r="AP995" s="235"/>
      <c r="AQ995" s="235"/>
      <c r="AR995" s="235"/>
      <c r="AS995" s="235"/>
      <c r="AT995" s="235"/>
      <c r="AU995" s="235"/>
      <c r="AV995" s="235"/>
      <c r="AW995" s="235"/>
      <c r="AX995" s="235"/>
      <c r="AY995" s="235"/>
      <c r="AZ995" s="235"/>
      <c r="BA995" s="235"/>
      <c r="BB995" s="235"/>
      <c r="BC995" s="235"/>
      <c r="BD995" s="235"/>
      <c r="BE995" s="235"/>
      <c r="BF995" s="235"/>
      <c r="BG995" s="235"/>
      <c r="BH995" s="235"/>
      <c r="BI995" s="235"/>
      <c r="BJ995" s="235"/>
    </row>
    <row r="996" spans="1:62" ht="15.75" x14ac:dyDescent="0.25">
      <c r="A996" s="241"/>
      <c r="B996" s="4"/>
      <c r="C996" s="4"/>
      <c r="D996" s="4"/>
      <c r="E996" s="241"/>
      <c r="F996" s="4"/>
      <c r="G996" s="4"/>
      <c r="H996" s="4"/>
      <c r="I996" s="4"/>
      <c r="J996" s="4"/>
      <c r="K996" s="4"/>
      <c r="L996" s="4"/>
      <c r="M996" s="4"/>
      <c r="N996" s="235"/>
      <c r="O996" s="235"/>
      <c r="P996" s="235"/>
      <c r="Q996" s="235"/>
      <c r="R996" s="235"/>
      <c r="S996" s="235"/>
      <c r="T996" s="235"/>
      <c r="U996" s="235"/>
      <c r="V996" s="235"/>
      <c r="W996" s="235"/>
      <c r="X996" s="235"/>
      <c r="Y996" s="235"/>
      <c r="Z996" s="235"/>
      <c r="AA996" s="235"/>
      <c r="AB996" s="235"/>
      <c r="AC996" s="235"/>
      <c r="AD996" s="235"/>
      <c r="AE996" s="235"/>
      <c r="AF996" s="235"/>
      <c r="AG996" s="235"/>
      <c r="AH996" s="235"/>
      <c r="AI996" s="235"/>
      <c r="AJ996" s="235"/>
      <c r="AK996" s="235"/>
      <c r="AL996" s="235"/>
      <c r="AM996" s="235"/>
      <c r="AN996" s="235"/>
      <c r="AO996" s="235"/>
      <c r="AP996" s="235"/>
      <c r="AQ996" s="235"/>
      <c r="AR996" s="235"/>
      <c r="AS996" s="235"/>
      <c r="AT996" s="235"/>
      <c r="AU996" s="235"/>
      <c r="AV996" s="235"/>
      <c r="AW996" s="235"/>
      <c r="AX996" s="235"/>
      <c r="AY996" s="235"/>
      <c r="AZ996" s="235"/>
      <c r="BA996" s="235"/>
      <c r="BB996" s="235"/>
      <c r="BC996" s="235"/>
      <c r="BD996" s="235"/>
      <c r="BE996" s="235"/>
      <c r="BF996" s="235"/>
      <c r="BG996" s="235"/>
      <c r="BH996" s="235"/>
      <c r="BI996" s="235"/>
      <c r="BJ996" s="235"/>
    </row>
    <row r="997" spans="1:62" ht="15.75" x14ac:dyDescent="0.25">
      <c r="A997" s="241"/>
      <c r="B997" s="4"/>
      <c r="C997" s="4"/>
      <c r="D997" s="4"/>
      <c r="E997" s="241"/>
      <c r="F997" s="4"/>
      <c r="G997" s="4"/>
      <c r="H997" s="4"/>
      <c r="I997" s="4"/>
      <c r="J997" s="4"/>
      <c r="K997" s="4"/>
      <c r="L997" s="4"/>
      <c r="M997" s="4"/>
      <c r="N997" s="235"/>
      <c r="O997" s="235"/>
      <c r="P997" s="235"/>
      <c r="Q997" s="235"/>
      <c r="R997" s="235"/>
      <c r="S997" s="235"/>
      <c r="T997" s="235"/>
      <c r="U997" s="235"/>
      <c r="V997" s="235"/>
      <c r="W997" s="235"/>
      <c r="X997" s="235"/>
      <c r="Y997" s="235"/>
      <c r="Z997" s="235"/>
      <c r="AA997" s="235"/>
      <c r="AB997" s="235"/>
      <c r="AC997" s="235"/>
      <c r="AD997" s="235"/>
      <c r="AE997" s="235"/>
      <c r="AF997" s="235"/>
      <c r="AG997" s="235"/>
      <c r="AH997" s="235"/>
      <c r="AI997" s="235"/>
      <c r="AJ997" s="235"/>
      <c r="AK997" s="235"/>
      <c r="AL997" s="235"/>
      <c r="AM997" s="235"/>
      <c r="AN997" s="235"/>
      <c r="AO997" s="235"/>
      <c r="AP997" s="235"/>
      <c r="AQ997" s="235"/>
      <c r="AR997" s="235"/>
      <c r="AS997" s="235"/>
      <c r="AT997" s="235"/>
      <c r="AU997" s="235"/>
      <c r="AV997" s="235"/>
      <c r="AW997" s="235"/>
      <c r="AX997" s="235"/>
      <c r="AY997" s="235"/>
      <c r="AZ997" s="235"/>
      <c r="BA997" s="235"/>
      <c r="BB997" s="235"/>
      <c r="BC997" s="235"/>
      <c r="BD997" s="235"/>
      <c r="BE997" s="235"/>
      <c r="BF997" s="235"/>
      <c r="BG997" s="235"/>
      <c r="BH997" s="235"/>
      <c r="BI997" s="235"/>
      <c r="BJ997" s="235"/>
    </row>
    <row r="998" spans="1:62" ht="15.75" x14ac:dyDescent="0.25">
      <c r="A998" s="241"/>
      <c r="B998" s="4"/>
      <c r="C998" s="4"/>
      <c r="D998" s="4"/>
      <c r="E998" s="241"/>
      <c r="F998" s="4"/>
      <c r="G998" s="4"/>
      <c r="H998" s="4"/>
      <c r="I998" s="4"/>
      <c r="J998" s="4"/>
      <c r="K998" s="4"/>
      <c r="L998" s="4"/>
      <c r="M998" s="4"/>
      <c r="N998" s="235"/>
      <c r="O998" s="235"/>
      <c r="P998" s="235"/>
      <c r="Q998" s="235"/>
      <c r="R998" s="235"/>
      <c r="S998" s="235"/>
      <c r="T998" s="235"/>
      <c r="U998" s="235"/>
      <c r="V998" s="235"/>
      <c r="W998" s="235"/>
      <c r="X998" s="235"/>
      <c r="Y998" s="235"/>
      <c r="Z998" s="235"/>
      <c r="AA998" s="235"/>
      <c r="AB998" s="235"/>
      <c r="AC998" s="235"/>
      <c r="AD998" s="235"/>
      <c r="AE998" s="235"/>
      <c r="AF998" s="235"/>
      <c r="AG998" s="235"/>
      <c r="AH998" s="235"/>
      <c r="AI998" s="235"/>
      <c r="AJ998" s="235"/>
      <c r="AK998" s="235"/>
      <c r="AL998" s="235"/>
      <c r="AM998" s="235"/>
      <c r="AN998" s="235"/>
      <c r="AO998" s="235"/>
      <c r="AP998" s="235"/>
      <c r="AQ998" s="235"/>
      <c r="AR998" s="235"/>
      <c r="AS998" s="235"/>
      <c r="AT998" s="235"/>
      <c r="AU998" s="235"/>
      <c r="AV998" s="235"/>
      <c r="AW998" s="235"/>
      <c r="AX998" s="235"/>
      <c r="AY998" s="235"/>
      <c r="AZ998" s="235"/>
      <c r="BA998" s="235"/>
      <c r="BB998" s="235"/>
      <c r="BC998" s="235"/>
      <c r="BD998" s="235"/>
      <c r="BE998" s="235"/>
      <c r="BF998" s="235"/>
      <c r="BG998" s="235"/>
      <c r="BH998" s="235"/>
      <c r="BI998" s="235"/>
      <c r="BJ998" s="235"/>
    </row>
    <row r="999" spans="1:62" ht="15.75" x14ac:dyDescent="0.25">
      <c r="A999" s="241"/>
      <c r="B999" s="4"/>
      <c r="C999" s="4"/>
      <c r="D999" s="4"/>
      <c r="E999" s="241"/>
      <c r="F999" s="4"/>
      <c r="G999" s="4"/>
      <c r="H999" s="4"/>
      <c r="I999" s="4"/>
      <c r="J999" s="4"/>
      <c r="K999" s="4"/>
      <c r="L999" s="4"/>
      <c r="M999" s="4"/>
      <c r="N999" s="235"/>
      <c r="O999" s="235"/>
      <c r="P999" s="235"/>
      <c r="Q999" s="235"/>
      <c r="R999" s="235"/>
      <c r="S999" s="235"/>
      <c r="T999" s="235"/>
      <c r="U999" s="235"/>
      <c r="V999" s="235"/>
      <c r="W999" s="235"/>
      <c r="X999" s="235"/>
      <c r="Y999" s="235"/>
      <c r="Z999" s="235"/>
      <c r="AA999" s="235"/>
      <c r="AB999" s="235"/>
      <c r="AC999" s="235"/>
      <c r="AD999" s="235"/>
      <c r="AE999" s="235"/>
      <c r="AF999" s="235"/>
      <c r="AG999" s="235"/>
      <c r="AH999" s="235"/>
      <c r="AI999" s="235"/>
      <c r="AJ999" s="235"/>
      <c r="AK999" s="235"/>
      <c r="AL999" s="235"/>
      <c r="AM999" s="235"/>
      <c r="AN999" s="235"/>
      <c r="AO999" s="235"/>
      <c r="AP999" s="235"/>
      <c r="AQ999" s="235"/>
      <c r="AR999" s="235"/>
      <c r="AS999" s="235"/>
      <c r="AT999" s="235"/>
      <c r="AU999" s="235"/>
      <c r="AV999" s="235"/>
      <c r="AW999" s="235"/>
      <c r="AX999" s="235"/>
      <c r="AY999" s="235"/>
      <c r="AZ999" s="235"/>
      <c r="BA999" s="235"/>
      <c r="BB999" s="235"/>
      <c r="BC999" s="235"/>
      <c r="BD999" s="235"/>
      <c r="BE999" s="235"/>
      <c r="BF999" s="235"/>
      <c r="BG999" s="235"/>
      <c r="BH999" s="235"/>
      <c r="BI999" s="235"/>
      <c r="BJ999" s="235"/>
    </row>
    <row r="1000" spans="1:62" ht="15.75" x14ac:dyDescent="0.25">
      <c r="A1000" s="241"/>
      <c r="B1000" s="4"/>
      <c r="C1000" s="4"/>
      <c r="D1000" s="4"/>
      <c r="E1000" s="241"/>
      <c r="F1000" s="4"/>
      <c r="G1000" s="4"/>
      <c r="H1000" s="4"/>
      <c r="I1000" s="4"/>
      <c r="J1000" s="4"/>
      <c r="K1000" s="4"/>
      <c r="L1000" s="4"/>
      <c r="M1000" s="4"/>
      <c r="N1000" s="235"/>
      <c r="O1000" s="235"/>
      <c r="P1000" s="235"/>
      <c r="Q1000" s="235"/>
      <c r="R1000" s="235"/>
      <c r="S1000" s="235"/>
      <c r="T1000" s="235"/>
      <c r="U1000" s="235"/>
      <c r="V1000" s="235"/>
      <c r="W1000" s="235"/>
      <c r="X1000" s="235"/>
      <c r="Y1000" s="235"/>
      <c r="Z1000" s="235"/>
      <c r="AA1000" s="235"/>
      <c r="AB1000" s="235"/>
      <c r="AC1000" s="235"/>
      <c r="AD1000" s="235"/>
      <c r="AE1000" s="235"/>
      <c r="AF1000" s="235"/>
      <c r="AG1000" s="235"/>
      <c r="AH1000" s="235"/>
      <c r="AI1000" s="235"/>
      <c r="AJ1000" s="235"/>
      <c r="AK1000" s="235"/>
      <c r="AL1000" s="235"/>
      <c r="AM1000" s="235"/>
      <c r="AN1000" s="235"/>
      <c r="AO1000" s="235"/>
      <c r="AP1000" s="235"/>
      <c r="AQ1000" s="235"/>
      <c r="AR1000" s="235"/>
      <c r="AS1000" s="235"/>
      <c r="AT1000" s="235"/>
      <c r="AU1000" s="235"/>
      <c r="AV1000" s="235"/>
      <c r="AW1000" s="235"/>
      <c r="AX1000" s="235"/>
      <c r="AY1000" s="235"/>
      <c r="AZ1000" s="235"/>
      <c r="BA1000" s="235"/>
      <c r="BB1000" s="235"/>
      <c r="BC1000" s="235"/>
      <c r="BD1000" s="235"/>
      <c r="BE1000" s="235"/>
      <c r="BF1000" s="235"/>
      <c r="BG1000" s="235"/>
      <c r="BH1000" s="235"/>
      <c r="BI1000" s="235"/>
      <c r="BJ1000" s="235"/>
    </row>
    <row r="1001" spans="1:62" ht="15.75" x14ac:dyDescent="0.25">
      <c r="A1001" s="241"/>
      <c r="B1001" s="4"/>
      <c r="C1001" s="4"/>
      <c r="D1001" s="4"/>
      <c r="E1001" s="241"/>
      <c r="F1001" s="4"/>
      <c r="G1001" s="4"/>
      <c r="H1001" s="4"/>
      <c r="I1001" s="4"/>
      <c r="J1001" s="4"/>
      <c r="K1001" s="4"/>
      <c r="L1001" s="4"/>
      <c r="M1001" s="4"/>
      <c r="N1001" s="235"/>
      <c r="O1001" s="235"/>
      <c r="P1001" s="235"/>
      <c r="Q1001" s="235"/>
      <c r="R1001" s="235"/>
      <c r="S1001" s="235"/>
      <c r="T1001" s="235"/>
      <c r="U1001" s="235"/>
      <c r="V1001" s="235"/>
      <c r="W1001" s="235"/>
      <c r="X1001" s="235"/>
      <c r="Y1001" s="235"/>
      <c r="Z1001" s="235"/>
      <c r="AA1001" s="235"/>
      <c r="AB1001" s="235"/>
      <c r="AC1001" s="235"/>
      <c r="AD1001" s="235"/>
      <c r="AE1001" s="235"/>
      <c r="AF1001" s="235"/>
      <c r="AG1001" s="235"/>
      <c r="AH1001" s="235"/>
      <c r="AI1001" s="235"/>
      <c r="AJ1001" s="235"/>
      <c r="AK1001" s="235"/>
      <c r="AL1001" s="235"/>
      <c r="AM1001" s="235"/>
      <c r="AN1001" s="235"/>
      <c r="AO1001" s="235"/>
      <c r="AP1001" s="235"/>
      <c r="AQ1001" s="235"/>
      <c r="AR1001" s="235"/>
      <c r="AS1001" s="235"/>
      <c r="AT1001" s="235"/>
      <c r="AU1001" s="235"/>
      <c r="AV1001" s="235"/>
      <c r="AW1001" s="235"/>
      <c r="AX1001" s="235"/>
      <c r="AY1001" s="235"/>
      <c r="AZ1001" s="235"/>
      <c r="BA1001" s="235"/>
      <c r="BB1001" s="235"/>
      <c r="BC1001" s="235"/>
      <c r="BD1001" s="235"/>
      <c r="BE1001" s="235"/>
      <c r="BF1001" s="235"/>
      <c r="BG1001" s="235"/>
      <c r="BH1001" s="235"/>
      <c r="BI1001" s="235"/>
      <c r="BJ1001" s="235"/>
    </row>
    <row r="1002" spans="1:62" ht="15.75" x14ac:dyDescent="0.25">
      <c r="A1002" s="241"/>
      <c r="B1002" s="4"/>
      <c r="C1002" s="4"/>
      <c r="D1002" s="4"/>
      <c r="E1002" s="241"/>
      <c r="F1002" s="4"/>
      <c r="G1002" s="4"/>
      <c r="H1002" s="4"/>
      <c r="I1002" s="4"/>
      <c r="J1002" s="4"/>
      <c r="K1002" s="4"/>
      <c r="L1002" s="4"/>
      <c r="M1002" s="4"/>
      <c r="N1002" s="235"/>
      <c r="O1002" s="235"/>
      <c r="P1002" s="235"/>
      <c r="Q1002" s="235"/>
      <c r="R1002" s="235"/>
      <c r="S1002" s="235"/>
      <c r="T1002" s="235"/>
      <c r="U1002" s="235"/>
      <c r="V1002" s="235"/>
      <c r="W1002" s="235"/>
      <c r="X1002" s="235"/>
      <c r="Y1002" s="235"/>
      <c r="Z1002" s="235"/>
      <c r="AA1002" s="235"/>
      <c r="AB1002" s="235"/>
      <c r="AC1002" s="235"/>
      <c r="AD1002" s="235"/>
      <c r="AE1002" s="235"/>
      <c r="AF1002" s="235"/>
      <c r="AG1002" s="235"/>
      <c r="AH1002" s="235"/>
      <c r="AI1002" s="235"/>
      <c r="AJ1002" s="235"/>
      <c r="AK1002" s="235"/>
      <c r="AL1002" s="235"/>
      <c r="AM1002" s="235"/>
      <c r="AN1002" s="235"/>
      <c r="AO1002" s="235"/>
      <c r="AP1002" s="235"/>
      <c r="AQ1002" s="235"/>
      <c r="AR1002" s="235"/>
      <c r="AS1002" s="235"/>
      <c r="AT1002" s="235"/>
      <c r="AU1002" s="235"/>
      <c r="AV1002" s="235"/>
      <c r="AW1002" s="235"/>
      <c r="AX1002" s="235"/>
      <c r="AY1002" s="235"/>
      <c r="AZ1002" s="235"/>
      <c r="BA1002" s="235"/>
      <c r="BB1002" s="235"/>
      <c r="BC1002" s="235"/>
      <c r="BD1002" s="235"/>
      <c r="BE1002" s="235"/>
      <c r="BF1002" s="235"/>
      <c r="BG1002" s="235"/>
      <c r="BH1002" s="235"/>
      <c r="BI1002" s="235"/>
      <c r="BJ1002" s="235"/>
    </row>
    <row r="1003" spans="1:62" ht="15.75" x14ac:dyDescent="0.25">
      <c r="A1003" s="241"/>
      <c r="B1003" s="4"/>
      <c r="C1003" s="4"/>
      <c r="D1003" s="4"/>
      <c r="E1003" s="241"/>
      <c r="F1003" s="4"/>
      <c r="G1003" s="4"/>
      <c r="H1003" s="4"/>
      <c r="I1003" s="4"/>
      <c r="J1003" s="4"/>
      <c r="K1003" s="4"/>
      <c r="L1003" s="4"/>
      <c r="M1003" s="4"/>
      <c r="N1003" s="235"/>
      <c r="O1003" s="235"/>
      <c r="P1003" s="235"/>
      <c r="Q1003" s="235"/>
      <c r="R1003" s="235"/>
      <c r="S1003" s="235"/>
      <c r="T1003" s="235"/>
      <c r="U1003" s="235"/>
      <c r="V1003" s="235"/>
      <c r="W1003" s="235"/>
      <c r="X1003" s="235"/>
      <c r="Y1003" s="235"/>
      <c r="Z1003" s="235"/>
      <c r="AA1003" s="235"/>
      <c r="AB1003" s="235"/>
      <c r="AC1003" s="235"/>
      <c r="AD1003" s="235"/>
      <c r="AE1003" s="235"/>
      <c r="AF1003" s="235"/>
      <c r="AG1003" s="235"/>
      <c r="AH1003" s="235"/>
      <c r="AI1003" s="235"/>
      <c r="AJ1003" s="235"/>
      <c r="AK1003" s="235"/>
      <c r="AL1003" s="235"/>
      <c r="AM1003" s="235"/>
      <c r="AN1003" s="235"/>
      <c r="AO1003" s="235"/>
      <c r="AP1003" s="235"/>
      <c r="AQ1003" s="235"/>
      <c r="AR1003" s="235"/>
      <c r="AS1003" s="235"/>
      <c r="AT1003" s="235"/>
      <c r="AU1003" s="235"/>
      <c r="AV1003" s="235"/>
      <c r="AW1003" s="235"/>
      <c r="AX1003" s="235"/>
      <c r="AY1003" s="235"/>
      <c r="AZ1003" s="235"/>
      <c r="BA1003" s="235"/>
      <c r="BB1003" s="235"/>
      <c r="BC1003" s="235"/>
      <c r="BD1003" s="235"/>
      <c r="BE1003" s="235"/>
      <c r="BF1003" s="235"/>
      <c r="BG1003" s="235"/>
      <c r="BH1003" s="235"/>
      <c r="BI1003" s="235"/>
      <c r="BJ1003" s="235"/>
    </row>
    <row r="1004" spans="1:62" ht="15.75" x14ac:dyDescent="0.25">
      <c r="A1004" s="241"/>
      <c r="B1004" s="4"/>
      <c r="C1004" s="4"/>
      <c r="D1004" s="4"/>
      <c r="E1004" s="241"/>
      <c r="F1004" s="4"/>
      <c r="G1004" s="4"/>
      <c r="H1004" s="4"/>
      <c r="I1004" s="4"/>
      <c r="J1004" s="4"/>
      <c r="K1004" s="4"/>
      <c r="L1004" s="4"/>
      <c r="M1004" s="4"/>
      <c r="N1004" s="235"/>
      <c r="O1004" s="235"/>
      <c r="P1004" s="235"/>
      <c r="Q1004" s="235"/>
      <c r="R1004" s="235"/>
      <c r="S1004" s="235"/>
      <c r="T1004" s="235"/>
      <c r="U1004" s="235"/>
      <c r="V1004" s="235"/>
      <c r="W1004" s="235"/>
      <c r="X1004" s="235"/>
      <c r="Y1004" s="235"/>
      <c r="Z1004" s="235"/>
      <c r="AA1004" s="235"/>
      <c r="AB1004" s="235"/>
      <c r="AC1004" s="235"/>
      <c r="AD1004" s="235"/>
      <c r="AE1004" s="235"/>
      <c r="AF1004" s="235"/>
      <c r="AG1004" s="235"/>
      <c r="AH1004" s="235"/>
      <c r="AI1004" s="235"/>
      <c r="AJ1004" s="235"/>
      <c r="AK1004" s="235"/>
      <c r="AL1004" s="235"/>
      <c r="AM1004" s="235"/>
      <c r="AN1004" s="235"/>
      <c r="AO1004" s="235"/>
      <c r="AP1004" s="235"/>
      <c r="AQ1004" s="235"/>
      <c r="AR1004" s="235"/>
      <c r="AS1004" s="235"/>
      <c r="AT1004" s="235"/>
      <c r="AU1004" s="235"/>
      <c r="AV1004" s="235"/>
      <c r="AW1004" s="235"/>
      <c r="AX1004" s="235"/>
      <c r="AY1004" s="235"/>
      <c r="AZ1004" s="235"/>
      <c r="BA1004" s="235"/>
      <c r="BB1004" s="235"/>
      <c r="BC1004" s="235"/>
      <c r="BD1004" s="235"/>
      <c r="BE1004" s="235"/>
      <c r="BF1004" s="235"/>
      <c r="BG1004" s="235"/>
      <c r="BH1004" s="235"/>
      <c r="BI1004" s="235"/>
      <c r="BJ1004" s="235"/>
    </row>
    <row r="1005" spans="1:62" ht="15.75" x14ac:dyDescent="0.25">
      <c r="A1005" s="241"/>
      <c r="B1005" s="4"/>
      <c r="C1005" s="4"/>
      <c r="D1005" s="4"/>
      <c r="E1005" s="241"/>
      <c r="F1005" s="4"/>
      <c r="G1005" s="4"/>
      <c r="H1005" s="4"/>
      <c r="I1005" s="4"/>
      <c r="J1005" s="4"/>
      <c r="K1005" s="4"/>
      <c r="L1005" s="4"/>
      <c r="M1005" s="4"/>
      <c r="N1005" s="235"/>
      <c r="O1005" s="235"/>
      <c r="P1005" s="235"/>
      <c r="Q1005" s="235"/>
      <c r="R1005" s="235"/>
      <c r="S1005" s="235"/>
      <c r="T1005" s="235"/>
      <c r="U1005" s="235"/>
      <c r="V1005" s="235"/>
      <c r="W1005" s="235"/>
      <c r="X1005" s="235"/>
      <c r="Y1005" s="235"/>
      <c r="Z1005" s="235"/>
      <c r="AA1005" s="235"/>
      <c r="AB1005" s="235"/>
      <c r="AC1005" s="235"/>
      <c r="AD1005" s="235"/>
      <c r="AE1005" s="235"/>
      <c r="AF1005" s="235"/>
      <c r="AG1005" s="235"/>
      <c r="AH1005" s="235"/>
      <c r="AI1005" s="235"/>
      <c r="AJ1005" s="235"/>
      <c r="AK1005" s="235"/>
      <c r="AL1005" s="235"/>
      <c r="AM1005" s="235"/>
      <c r="AN1005" s="235"/>
      <c r="AO1005" s="235"/>
      <c r="AP1005" s="235"/>
      <c r="AQ1005" s="235"/>
      <c r="AR1005" s="235"/>
      <c r="AS1005" s="235"/>
      <c r="AT1005" s="235"/>
      <c r="AU1005" s="235"/>
      <c r="AV1005" s="235"/>
      <c r="AW1005" s="235"/>
      <c r="AX1005" s="235"/>
      <c r="AY1005" s="235"/>
      <c r="AZ1005" s="235"/>
      <c r="BA1005" s="235"/>
      <c r="BB1005" s="235"/>
      <c r="BC1005" s="235"/>
      <c r="BD1005" s="235"/>
      <c r="BE1005" s="235"/>
      <c r="BF1005" s="235"/>
      <c r="BG1005" s="235"/>
      <c r="BH1005" s="235"/>
      <c r="BI1005" s="235"/>
      <c r="BJ1005" s="235"/>
    </row>
    <row r="1006" spans="1:62" ht="15.75" x14ac:dyDescent="0.25">
      <c r="A1006" s="241"/>
      <c r="B1006" s="4"/>
      <c r="C1006" s="4"/>
      <c r="D1006" s="4"/>
      <c r="E1006" s="241"/>
      <c r="F1006" s="4"/>
      <c r="G1006" s="4"/>
      <c r="H1006" s="4"/>
      <c r="I1006" s="4"/>
      <c r="J1006" s="4"/>
      <c r="K1006" s="4"/>
      <c r="L1006" s="4"/>
      <c r="M1006" s="4"/>
      <c r="N1006" s="235"/>
      <c r="O1006" s="235"/>
      <c r="P1006" s="235"/>
      <c r="Q1006" s="235"/>
      <c r="R1006" s="235"/>
      <c r="S1006" s="235"/>
      <c r="T1006" s="235"/>
      <c r="U1006" s="235"/>
      <c r="V1006" s="235"/>
      <c r="W1006" s="235"/>
      <c r="X1006" s="235"/>
      <c r="Y1006" s="235"/>
      <c r="Z1006" s="235"/>
      <c r="AA1006" s="235"/>
      <c r="AB1006" s="235"/>
      <c r="AC1006" s="235"/>
      <c r="AD1006" s="235"/>
      <c r="AE1006" s="235"/>
      <c r="AF1006" s="235"/>
      <c r="AG1006" s="235"/>
      <c r="AH1006" s="235"/>
      <c r="AI1006" s="235"/>
      <c r="AJ1006" s="235"/>
      <c r="AK1006" s="235"/>
      <c r="AL1006" s="235"/>
      <c r="AM1006" s="235"/>
      <c r="AN1006" s="235"/>
      <c r="AO1006" s="235"/>
      <c r="AP1006" s="235"/>
      <c r="AQ1006" s="235"/>
      <c r="AR1006" s="235"/>
      <c r="AS1006" s="235"/>
      <c r="AT1006" s="235"/>
      <c r="AU1006" s="235"/>
      <c r="AV1006" s="235"/>
      <c r="AW1006" s="235"/>
      <c r="AX1006" s="235"/>
      <c r="AY1006" s="235"/>
      <c r="AZ1006" s="235"/>
      <c r="BA1006" s="235"/>
      <c r="BB1006" s="235"/>
      <c r="BC1006" s="235"/>
      <c r="BD1006" s="235"/>
      <c r="BE1006" s="235"/>
      <c r="BF1006" s="235"/>
      <c r="BG1006" s="235"/>
      <c r="BH1006" s="235"/>
      <c r="BI1006" s="235"/>
      <c r="BJ1006" s="235"/>
    </row>
    <row r="1007" spans="1:62" ht="15.75" x14ac:dyDescent="0.25">
      <c r="A1007" s="241"/>
      <c r="B1007" s="4"/>
      <c r="C1007" s="4"/>
      <c r="D1007" s="4"/>
      <c r="E1007" s="241"/>
      <c r="F1007" s="4"/>
      <c r="G1007" s="4"/>
      <c r="H1007" s="4"/>
      <c r="I1007" s="4"/>
      <c r="J1007" s="4"/>
      <c r="K1007" s="4"/>
      <c r="L1007" s="4"/>
      <c r="M1007" s="4"/>
      <c r="N1007" s="235"/>
      <c r="O1007" s="235"/>
      <c r="P1007" s="235"/>
      <c r="Q1007" s="235"/>
      <c r="R1007" s="235"/>
      <c r="S1007" s="235"/>
      <c r="T1007" s="235"/>
      <c r="U1007" s="235"/>
      <c r="V1007" s="235"/>
      <c r="W1007" s="235"/>
      <c r="X1007" s="235"/>
      <c r="Y1007" s="235"/>
      <c r="Z1007" s="235"/>
      <c r="AA1007" s="235"/>
      <c r="AB1007" s="235"/>
      <c r="AC1007" s="235"/>
      <c r="AD1007" s="235"/>
      <c r="AE1007" s="235"/>
      <c r="AF1007" s="235"/>
      <c r="AG1007" s="235"/>
      <c r="AH1007" s="235"/>
      <c r="AI1007" s="235"/>
      <c r="AJ1007" s="235"/>
      <c r="AK1007" s="235"/>
      <c r="AL1007" s="235"/>
      <c r="AM1007" s="235"/>
      <c r="AN1007" s="235"/>
      <c r="AO1007" s="235"/>
      <c r="AP1007" s="235"/>
      <c r="AQ1007" s="235"/>
      <c r="AR1007" s="235"/>
      <c r="AS1007" s="235"/>
      <c r="AT1007" s="235"/>
      <c r="AU1007" s="235"/>
      <c r="AV1007" s="235"/>
      <c r="AW1007" s="235"/>
      <c r="AX1007" s="235"/>
      <c r="AY1007" s="235"/>
      <c r="AZ1007" s="235"/>
      <c r="BA1007" s="235"/>
      <c r="BB1007" s="235"/>
      <c r="BC1007" s="235"/>
      <c r="BD1007" s="235"/>
      <c r="BE1007" s="235"/>
      <c r="BF1007" s="235"/>
      <c r="BG1007" s="235"/>
      <c r="BH1007" s="235"/>
      <c r="BI1007" s="235"/>
      <c r="BJ1007" s="235"/>
    </row>
    <row r="1008" spans="1:62" ht="15.75" x14ac:dyDescent="0.25">
      <c r="A1008" s="241"/>
      <c r="B1008" s="4"/>
      <c r="C1008" s="4"/>
      <c r="D1008" s="4"/>
      <c r="E1008" s="241"/>
      <c r="F1008" s="4"/>
      <c r="G1008" s="4"/>
      <c r="H1008" s="4"/>
      <c r="I1008" s="4"/>
      <c r="J1008" s="4"/>
      <c r="K1008" s="4"/>
      <c r="L1008" s="4"/>
      <c r="M1008" s="4"/>
      <c r="N1008" s="235"/>
      <c r="O1008" s="235"/>
      <c r="P1008" s="235"/>
      <c r="Q1008" s="235"/>
      <c r="R1008" s="235"/>
      <c r="S1008" s="235"/>
      <c r="T1008" s="235"/>
      <c r="U1008" s="235"/>
      <c r="V1008" s="235"/>
      <c r="W1008" s="235"/>
      <c r="X1008" s="235"/>
      <c r="Y1008" s="235"/>
      <c r="Z1008" s="235"/>
      <c r="AA1008" s="235"/>
      <c r="AB1008" s="235"/>
      <c r="AC1008" s="235"/>
      <c r="AD1008" s="235"/>
      <c r="AE1008" s="235"/>
      <c r="AF1008" s="235"/>
      <c r="AG1008" s="235"/>
      <c r="AH1008" s="235"/>
      <c r="AI1008" s="235"/>
      <c r="AJ1008" s="235"/>
      <c r="AK1008" s="235"/>
      <c r="AL1008" s="235"/>
      <c r="AM1008" s="235"/>
      <c r="AN1008" s="235"/>
      <c r="AO1008" s="235"/>
      <c r="AP1008" s="235"/>
      <c r="AQ1008" s="235"/>
      <c r="AR1008" s="235"/>
      <c r="AS1008" s="235"/>
      <c r="AT1008" s="235"/>
      <c r="AU1008" s="235"/>
      <c r="AV1008" s="235"/>
      <c r="AW1008" s="235"/>
      <c r="AX1008" s="235"/>
      <c r="AY1008" s="235"/>
      <c r="AZ1008" s="235"/>
      <c r="BA1008" s="235"/>
      <c r="BB1008" s="235"/>
      <c r="BC1008" s="235"/>
      <c r="BD1008" s="235"/>
      <c r="BE1008" s="235"/>
      <c r="BF1008" s="235"/>
      <c r="BG1008" s="235"/>
      <c r="BH1008" s="235"/>
      <c r="BI1008" s="235"/>
      <c r="BJ1008" s="235"/>
    </row>
    <row r="1009" spans="1:62" ht="15.75" x14ac:dyDescent="0.25">
      <c r="A1009" s="241"/>
      <c r="B1009" s="4"/>
      <c r="C1009" s="4"/>
      <c r="D1009" s="4"/>
      <c r="E1009" s="241"/>
      <c r="F1009" s="4"/>
      <c r="G1009" s="4"/>
      <c r="H1009" s="4"/>
      <c r="I1009" s="4"/>
      <c r="J1009" s="4"/>
      <c r="K1009" s="4"/>
      <c r="L1009" s="4"/>
      <c r="M1009" s="4"/>
      <c r="N1009" s="235"/>
      <c r="O1009" s="235"/>
      <c r="P1009" s="235"/>
      <c r="Q1009" s="235"/>
      <c r="R1009" s="235"/>
      <c r="S1009" s="235"/>
      <c r="T1009" s="235"/>
      <c r="U1009" s="235"/>
      <c r="V1009" s="235"/>
      <c r="W1009" s="235"/>
      <c r="X1009" s="235"/>
      <c r="Y1009" s="235"/>
      <c r="Z1009" s="235"/>
      <c r="AA1009" s="235"/>
      <c r="AB1009" s="235"/>
      <c r="AC1009" s="235"/>
      <c r="AD1009" s="235"/>
      <c r="AE1009" s="235"/>
      <c r="AF1009" s="235"/>
      <c r="AG1009" s="235"/>
      <c r="AH1009" s="235"/>
      <c r="AI1009" s="235"/>
      <c r="AJ1009" s="235"/>
      <c r="AK1009" s="235"/>
      <c r="AL1009" s="235"/>
      <c r="AM1009" s="235"/>
      <c r="AN1009" s="235"/>
      <c r="AO1009" s="235"/>
      <c r="AP1009" s="235"/>
      <c r="AQ1009" s="235"/>
      <c r="AR1009" s="235"/>
      <c r="AS1009" s="235"/>
      <c r="AT1009" s="235"/>
      <c r="AU1009" s="235"/>
      <c r="AV1009" s="235"/>
      <c r="AW1009" s="235"/>
      <c r="AX1009" s="235"/>
      <c r="AY1009" s="235"/>
      <c r="AZ1009" s="235"/>
      <c r="BA1009" s="235"/>
      <c r="BB1009" s="235"/>
      <c r="BC1009" s="235"/>
      <c r="BD1009" s="235"/>
      <c r="BE1009" s="235"/>
      <c r="BF1009" s="235"/>
      <c r="BG1009" s="235"/>
      <c r="BH1009" s="235"/>
      <c r="BI1009" s="235"/>
      <c r="BJ1009" s="235"/>
    </row>
    <row r="1010" spans="1:62" ht="15.75" x14ac:dyDescent="0.25">
      <c r="A1010" s="241"/>
      <c r="B1010" s="4"/>
      <c r="C1010" s="4"/>
      <c r="D1010" s="4"/>
      <c r="E1010" s="241"/>
      <c r="F1010" s="4"/>
      <c r="G1010" s="4"/>
      <c r="H1010" s="4"/>
      <c r="I1010" s="4"/>
      <c r="J1010" s="4"/>
      <c r="K1010" s="4"/>
      <c r="L1010" s="4"/>
      <c r="M1010" s="4"/>
      <c r="N1010" s="235"/>
      <c r="O1010" s="235"/>
      <c r="P1010" s="235"/>
      <c r="Q1010" s="235"/>
      <c r="R1010" s="235"/>
      <c r="S1010" s="235"/>
      <c r="T1010" s="235"/>
      <c r="U1010" s="235"/>
      <c r="V1010" s="235"/>
      <c r="W1010" s="235"/>
      <c r="X1010" s="235"/>
      <c r="Y1010" s="235"/>
      <c r="Z1010" s="235"/>
      <c r="AA1010" s="235"/>
      <c r="AB1010" s="235"/>
      <c r="AC1010" s="235"/>
      <c r="AD1010" s="235"/>
      <c r="AE1010" s="235"/>
      <c r="AF1010" s="235"/>
      <c r="AG1010" s="235"/>
      <c r="AH1010" s="235"/>
      <c r="AI1010" s="235"/>
      <c r="AJ1010" s="235"/>
      <c r="AK1010" s="235"/>
      <c r="AL1010" s="235"/>
      <c r="AM1010" s="235"/>
      <c r="AN1010" s="235"/>
      <c r="AO1010" s="235"/>
      <c r="AP1010" s="235"/>
      <c r="AQ1010" s="235"/>
      <c r="AR1010" s="235"/>
      <c r="AS1010" s="235"/>
      <c r="AT1010" s="235"/>
      <c r="AU1010" s="235"/>
      <c r="AV1010" s="235"/>
      <c r="AW1010" s="235"/>
      <c r="AX1010" s="235"/>
      <c r="AY1010" s="235"/>
      <c r="AZ1010" s="235"/>
      <c r="BA1010" s="235"/>
      <c r="BB1010" s="235"/>
      <c r="BC1010" s="235"/>
      <c r="BD1010" s="235"/>
      <c r="BE1010" s="235"/>
      <c r="BF1010" s="235"/>
      <c r="BG1010" s="235"/>
      <c r="BH1010" s="235"/>
      <c r="BI1010" s="235"/>
      <c r="BJ1010" s="235"/>
    </row>
    <row r="1011" spans="1:62" ht="15.75" x14ac:dyDescent="0.25">
      <c r="A1011" s="241"/>
      <c r="B1011" s="4"/>
      <c r="C1011" s="4"/>
      <c r="D1011" s="4"/>
      <c r="E1011" s="241"/>
      <c r="F1011" s="4"/>
      <c r="G1011" s="4"/>
      <c r="H1011" s="4"/>
      <c r="I1011" s="4"/>
      <c r="J1011" s="4"/>
      <c r="K1011" s="4"/>
      <c r="L1011" s="4"/>
      <c r="M1011" s="4"/>
      <c r="N1011" s="235"/>
      <c r="O1011" s="235"/>
      <c r="P1011" s="235"/>
      <c r="Q1011" s="235"/>
      <c r="R1011" s="235"/>
      <c r="S1011" s="235"/>
      <c r="T1011" s="235"/>
      <c r="U1011" s="235"/>
      <c r="V1011" s="235"/>
      <c r="W1011" s="235"/>
      <c r="X1011" s="235"/>
      <c r="Y1011" s="235"/>
      <c r="Z1011" s="235"/>
      <c r="AA1011" s="235"/>
      <c r="AB1011" s="235"/>
      <c r="AC1011" s="235"/>
      <c r="AD1011" s="235"/>
      <c r="AE1011" s="235"/>
      <c r="AF1011" s="235"/>
      <c r="AG1011" s="235"/>
      <c r="AH1011" s="235"/>
      <c r="AI1011" s="235"/>
      <c r="AJ1011" s="235"/>
      <c r="AK1011" s="235"/>
      <c r="AL1011" s="235"/>
      <c r="AM1011" s="235"/>
      <c r="AN1011" s="235"/>
      <c r="AO1011" s="235"/>
      <c r="AP1011" s="235"/>
      <c r="AQ1011" s="235"/>
      <c r="AR1011" s="235"/>
      <c r="AS1011" s="235"/>
      <c r="AT1011" s="235"/>
      <c r="AU1011" s="235"/>
      <c r="AV1011" s="235"/>
      <c r="AW1011" s="235"/>
      <c r="AX1011" s="235"/>
      <c r="AY1011" s="235"/>
      <c r="AZ1011" s="235"/>
      <c r="BA1011" s="235"/>
      <c r="BB1011" s="235"/>
      <c r="BC1011" s="235"/>
      <c r="BD1011" s="235"/>
      <c r="BE1011" s="235"/>
      <c r="BF1011" s="235"/>
      <c r="BG1011" s="235"/>
      <c r="BH1011" s="235"/>
      <c r="BI1011" s="235"/>
      <c r="BJ1011" s="235"/>
    </row>
    <row r="1012" spans="1:62" ht="15.75" x14ac:dyDescent="0.25">
      <c r="A1012" s="241"/>
      <c r="B1012" s="4"/>
      <c r="C1012" s="4"/>
      <c r="D1012" s="4"/>
      <c r="E1012" s="241"/>
      <c r="F1012" s="4"/>
      <c r="G1012" s="4"/>
      <c r="H1012" s="4"/>
      <c r="I1012" s="4"/>
      <c r="J1012" s="4"/>
      <c r="K1012" s="4"/>
      <c r="L1012" s="4"/>
      <c r="M1012" s="4"/>
      <c r="N1012" s="235"/>
      <c r="O1012" s="235"/>
      <c r="P1012" s="235"/>
      <c r="Q1012" s="235"/>
      <c r="R1012" s="235"/>
      <c r="S1012" s="235"/>
      <c r="T1012" s="235"/>
      <c r="U1012" s="235"/>
      <c r="V1012" s="235"/>
      <c r="W1012" s="235"/>
      <c r="X1012" s="235"/>
      <c r="Y1012" s="235"/>
      <c r="Z1012" s="235"/>
      <c r="AA1012" s="235"/>
      <c r="AB1012" s="235"/>
      <c r="AC1012" s="235"/>
      <c r="AD1012" s="235"/>
      <c r="AE1012" s="235"/>
      <c r="AF1012" s="235"/>
      <c r="AG1012" s="235"/>
      <c r="AH1012" s="235"/>
      <c r="AI1012" s="235"/>
      <c r="AJ1012" s="235"/>
      <c r="AK1012" s="235"/>
      <c r="AL1012" s="235"/>
      <c r="AM1012" s="235"/>
      <c r="AN1012" s="235"/>
      <c r="AO1012" s="235"/>
      <c r="AP1012" s="235"/>
      <c r="AQ1012" s="235"/>
      <c r="AR1012" s="235"/>
      <c r="AS1012" s="235"/>
      <c r="AT1012" s="235"/>
      <c r="AU1012" s="235"/>
      <c r="AV1012" s="235"/>
      <c r="AW1012" s="235"/>
      <c r="AX1012" s="235"/>
      <c r="AY1012" s="235"/>
      <c r="AZ1012" s="235"/>
      <c r="BA1012" s="235"/>
      <c r="BB1012" s="235"/>
      <c r="BC1012" s="235"/>
      <c r="BD1012" s="235"/>
      <c r="BE1012" s="235"/>
      <c r="BF1012" s="235"/>
      <c r="BG1012" s="235"/>
      <c r="BH1012" s="235"/>
      <c r="BI1012" s="235"/>
      <c r="BJ1012" s="235"/>
    </row>
    <row r="1013" spans="1:62" ht="15.75" x14ac:dyDescent="0.25">
      <c r="A1013" s="241"/>
      <c r="B1013" s="4"/>
      <c r="C1013" s="4"/>
      <c r="D1013" s="4"/>
      <c r="E1013" s="241"/>
      <c r="F1013" s="4"/>
      <c r="G1013" s="4"/>
      <c r="H1013" s="4"/>
      <c r="I1013" s="4"/>
      <c r="J1013" s="4"/>
      <c r="K1013" s="4"/>
      <c r="L1013" s="4"/>
      <c r="M1013" s="4"/>
      <c r="N1013" s="235"/>
      <c r="O1013" s="235"/>
      <c r="P1013" s="235"/>
      <c r="Q1013" s="235"/>
      <c r="R1013" s="235"/>
      <c r="S1013" s="235"/>
      <c r="T1013" s="235"/>
      <c r="U1013" s="235"/>
      <c r="V1013" s="235"/>
      <c r="W1013" s="235"/>
      <c r="X1013" s="235"/>
      <c r="Y1013" s="235"/>
      <c r="Z1013" s="235"/>
      <c r="AA1013" s="235"/>
      <c r="AB1013" s="235"/>
      <c r="AC1013" s="235"/>
      <c r="AD1013" s="235"/>
      <c r="AE1013" s="235"/>
      <c r="AF1013" s="235"/>
      <c r="AG1013" s="235"/>
      <c r="AH1013" s="235"/>
      <c r="AI1013" s="235"/>
      <c r="AJ1013" s="235"/>
      <c r="AK1013" s="235"/>
      <c r="AL1013" s="235"/>
      <c r="AM1013" s="235"/>
      <c r="AN1013" s="235"/>
      <c r="AO1013" s="235"/>
      <c r="AP1013" s="235"/>
      <c r="AQ1013" s="235"/>
      <c r="AR1013" s="235"/>
      <c r="AS1013" s="235"/>
      <c r="AT1013" s="235"/>
      <c r="AU1013" s="235"/>
      <c r="AV1013" s="235"/>
      <c r="AW1013" s="235"/>
      <c r="AX1013" s="235"/>
      <c r="AY1013" s="235"/>
      <c r="AZ1013" s="235"/>
      <c r="BA1013" s="235"/>
      <c r="BB1013" s="235"/>
      <c r="BC1013" s="235"/>
      <c r="BD1013" s="235"/>
      <c r="BE1013" s="235"/>
      <c r="BF1013" s="235"/>
      <c r="BG1013" s="235"/>
      <c r="BH1013" s="235"/>
      <c r="BI1013" s="235"/>
      <c r="BJ1013" s="235"/>
    </row>
    <row r="1014" spans="1:62" ht="15.75" x14ac:dyDescent="0.25">
      <c r="A1014" s="241"/>
      <c r="B1014" s="4"/>
      <c r="C1014" s="4"/>
      <c r="D1014" s="4"/>
      <c r="E1014" s="241"/>
      <c r="F1014" s="4"/>
      <c r="G1014" s="4"/>
      <c r="H1014" s="4"/>
      <c r="I1014" s="4"/>
      <c r="J1014" s="4"/>
      <c r="K1014" s="4"/>
      <c r="L1014" s="4"/>
      <c r="M1014" s="4"/>
      <c r="N1014" s="235"/>
      <c r="O1014" s="235"/>
      <c r="P1014" s="235"/>
      <c r="Q1014" s="235"/>
      <c r="R1014" s="235"/>
      <c r="S1014" s="235"/>
      <c r="T1014" s="235"/>
      <c r="U1014" s="235"/>
      <c r="V1014" s="235"/>
      <c r="W1014" s="235"/>
      <c r="X1014" s="235"/>
      <c r="Y1014" s="235"/>
      <c r="Z1014" s="235"/>
      <c r="AA1014" s="235"/>
      <c r="AB1014" s="235"/>
      <c r="AC1014" s="235"/>
      <c r="AD1014" s="235"/>
      <c r="AE1014" s="235"/>
      <c r="AF1014" s="235"/>
      <c r="AG1014" s="235"/>
      <c r="AH1014" s="235"/>
      <c r="AI1014" s="235"/>
      <c r="AJ1014" s="235"/>
      <c r="AK1014" s="235"/>
      <c r="AL1014" s="235"/>
      <c r="AM1014" s="235"/>
      <c r="AN1014" s="235"/>
      <c r="AO1014" s="235"/>
      <c r="AP1014" s="235"/>
      <c r="AQ1014" s="235"/>
      <c r="AR1014" s="235"/>
      <c r="AS1014" s="235"/>
      <c r="AT1014" s="235"/>
      <c r="AU1014" s="235"/>
      <c r="AV1014" s="235"/>
      <c r="AW1014" s="235"/>
      <c r="AX1014" s="235"/>
      <c r="AY1014" s="235"/>
      <c r="AZ1014" s="235"/>
      <c r="BA1014" s="235"/>
      <c r="BB1014" s="235"/>
      <c r="BC1014" s="235"/>
      <c r="BD1014" s="235"/>
      <c r="BE1014" s="235"/>
      <c r="BF1014" s="235"/>
      <c r="BG1014" s="235"/>
      <c r="BH1014" s="235"/>
      <c r="BI1014" s="235"/>
      <c r="BJ1014" s="235"/>
    </row>
    <row r="1015" spans="1:62" ht="15.75" x14ac:dyDescent="0.25">
      <c r="A1015" s="241"/>
      <c r="B1015" s="4"/>
      <c r="C1015" s="4"/>
      <c r="D1015" s="4"/>
      <c r="E1015" s="241"/>
      <c r="F1015" s="4"/>
      <c r="G1015" s="4"/>
      <c r="H1015" s="4"/>
      <c r="I1015" s="4"/>
      <c r="J1015" s="4"/>
      <c r="K1015" s="4"/>
      <c r="L1015" s="4"/>
      <c r="M1015" s="4"/>
      <c r="N1015" s="235"/>
      <c r="O1015" s="235"/>
      <c r="P1015" s="235"/>
      <c r="Q1015" s="235"/>
      <c r="R1015" s="235"/>
      <c r="S1015" s="235"/>
      <c r="T1015" s="235"/>
      <c r="U1015" s="235"/>
      <c r="V1015" s="235"/>
      <c r="W1015" s="235"/>
      <c r="X1015" s="235"/>
      <c r="Y1015" s="235"/>
      <c r="Z1015" s="235"/>
      <c r="AA1015" s="235"/>
      <c r="AB1015" s="235"/>
      <c r="AC1015" s="235"/>
      <c r="AD1015" s="235"/>
      <c r="AE1015" s="235"/>
      <c r="AF1015" s="235"/>
      <c r="AG1015" s="235"/>
      <c r="AH1015" s="235"/>
      <c r="AI1015" s="235"/>
      <c r="AJ1015" s="235"/>
      <c r="AK1015" s="235"/>
      <c r="AL1015" s="235"/>
      <c r="AM1015" s="235"/>
      <c r="AN1015" s="235"/>
      <c r="AO1015" s="235"/>
      <c r="AP1015" s="235"/>
      <c r="AQ1015" s="235"/>
      <c r="AR1015" s="235"/>
      <c r="AS1015" s="235"/>
      <c r="AT1015" s="235"/>
      <c r="AU1015" s="235"/>
      <c r="AV1015" s="235"/>
      <c r="AW1015" s="235"/>
      <c r="AX1015" s="235"/>
      <c r="AY1015" s="235"/>
      <c r="AZ1015" s="235"/>
      <c r="BA1015" s="235"/>
      <c r="BB1015" s="235"/>
      <c r="BC1015" s="235"/>
      <c r="BD1015" s="235"/>
      <c r="BE1015" s="235"/>
      <c r="BF1015" s="235"/>
      <c r="BG1015" s="235"/>
      <c r="BH1015" s="235"/>
      <c r="BI1015" s="235"/>
      <c r="BJ1015" s="235"/>
    </row>
    <row r="1016" spans="1:62" ht="15.75" x14ac:dyDescent="0.25">
      <c r="A1016" s="241"/>
      <c r="B1016" s="4"/>
      <c r="C1016" s="4"/>
      <c r="D1016" s="4"/>
      <c r="E1016" s="241"/>
      <c r="F1016" s="4"/>
      <c r="G1016" s="4"/>
      <c r="H1016" s="4"/>
      <c r="I1016" s="4"/>
      <c r="J1016" s="4"/>
      <c r="K1016" s="4"/>
      <c r="L1016" s="4"/>
      <c r="M1016" s="4"/>
      <c r="N1016" s="235"/>
      <c r="O1016" s="235"/>
      <c r="P1016" s="235"/>
      <c r="Q1016" s="235"/>
      <c r="R1016" s="235"/>
      <c r="S1016" s="235"/>
      <c r="T1016" s="235"/>
      <c r="U1016" s="235"/>
      <c r="V1016" s="235"/>
      <c r="W1016" s="235"/>
      <c r="X1016" s="235"/>
      <c r="Y1016" s="235"/>
      <c r="Z1016" s="235"/>
      <c r="AA1016" s="235"/>
      <c r="AB1016" s="235"/>
      <c r="AC1016" s="235"/>
      <c r="AD1016" s="235"/>
      <c r="AE1016" s="235"/>
      <c r="AF1016" s="235"/>
      <c r="AG1016" s="235"/>
      <c r="AH1016" s="235"/>
      <c r="AI1016" s="235"/>
      <c r="AJ1016" s="235"/>
      <c r="AK1016" s="235"/>
      <c r="AL1016" s="235"/>
      <c r="AM1016" s="235"/>
      <c r="AN1016" s="235"/>
      <c r="AO1016" s="235"/>
      <c r="AP1016" s="235"/>
      <c r="AQ1016" s="235"/>
      <c r="AR1016" s="235"/>
      <c r="AS1016" s="235"/>
      <c r="AT1016" s="235"/>
      <c r="AU1016" s="235"/>
      <c r="AV1016" s="235"/>
      <c r="AW1016" s="235"/>
      <c r="AX1016" s="235"/>
      <c r="AY1016" s="235"/>
      <c r="AZ1016" s="235"/>
      <c r="BA1016" s="235"/>
      <c r="BB1016" s="235"/>
      <c r="BC1016" s="235"/>
      <c r="BD1016" s="235"/>
      <c r="BE1016" s="235"/>
      <c r="BF1016" s="235"/>
      <c r="BG1016" s="235"/>
      <c r="BH1016" s="235"/>
      <c r="BI1016" s="235"/>
      <c r="BJ1016" s="235"/>
    </row>
    <row r="1017" spans="1:62" ht="15.75" x14ac:dyDescent="0.25">
      <c r="A1017" s="241"/>
      <c r="B1017" s="4"/>
      <c r="C1017" s="4"/>
      <c r="D1017" s="4"/>
      <c r="E1017" s="241"/>
      <c r="F1017" s="4"/>
      <c r="G1017" s="4"/>
      <c r="H1017" s="4"/>
      <c r="I1017" s="4"/>
      <c r="J1017" s="4"/>
      <c r="K1017" s="4"/>
      <c r="L1017" s="4"/>
      <c r="M1017" s="4"/>
      <c r="N1017" s="235"/>
      <c r="O1017" s="235"/>
      <c r="P1017" s="235"/>
      <c r="Q1017" s="235"/>
      <c r="R1017" s="235"/>
      <c r="S1017" s="235"/>
      <c r="T1017" s="235"/>
      <c r="U1017" s="235"/>
      <c r="V1017" s="235"/>
      <c r="W1017" s="235"/>
      <c r="X1017" s="235"/>
      <c r="Y1017" s="235"/>
      <c r="Z1017" s="235"/>
      <c r="AA1017" s="235"/>
      <c r="AB1017" s="235"/>
      <c r="AC1017" s="235"/>
      <c r="AD1017" s="235"/>
      <c r="AE1017" s="235"/>
      <c r="AF1017" s="235"/>
      <c r="AG1017" s="235"/>
      <c r="AH1017" s="235"/>
      <c r="AI1017" s="235"/>
      <c r="AJ1017" s="235"/>
      <c r="AK1017" s="235"/>
      <c r="AL1017" s="235"/>
      <c r="AM1017" s="235"/>
      <c r="AN1017" s="235"/>
      <c r="AO1017" s="235"/>
      <c r="AP1017" s="235"/>
      <c r="AQ1017" s="235"/>
      <c r="AR1017" s="235"/>
      <c r="AS1017" s="235"/>
      <c r="AT1017" s="235"/>
      <c r="AU1017" s="235"/>
      <c r="AV1017" s="235"/>
      <c r="AW1017" s="235"/>
      <c r="AX1017" s="235"/>
      <c r="AY1017" s="235"/>
      <c r="AZ1017" s="235"/>
      <c r="BA1017" s="235"/>
      <c r="BB1017" s="235"/>
      <c r="BC1017" s="235"/>
      <c r="BD1017" s="235"/>
      <c r="BE1017" s="235"/>
      <c r="BF1017" s="235"/>
      <c r="BG1017" s="235"/>
      <c r="BH1017" s="235"/>
      <c r="BI1017" s="235"/>
      <c r="BJ1017" s="235"/>
    </row>
    <row r="1018" spans="1:62" ht="15.75" x14ac:dyDescent="0.25">
      <c r="A1018" s="241"/>
      <c r="B1018" s="4"/>
      <c r="C1018" s="4"/>
      <c r="D1018" s="4"/>
      <c r="E1018" s="241"/>
      <c r="F1018" s="4"/>
      <c r="G1018" s="4"/>
      <c r="H1018" s="4"/>
      <c r="I1018" s="4"/>
      <c r="J1018" s="4"/>
      <c r="K1018" s="4"/>
      <c r="L1018" s="4"/>
      <c r="M1018" s="4"/>
      <c r="N1018" s="235"/>
      <c r="O1018" s="235"/>
      <c r="P1018" s="235"/>
      <c r="Q1018" s="235"/>
      <c r="R1018" s="235"/>
      <c r="S1018" s="235"/>
      <c r="T1018" s="235"/>
      <c r="U1018" s="235"/>
      <c r="V1018" s="235"/>
      <c r="W1018" s="235"/>
      <c r="X1018" s="235"/>
      <c r="Y1018" s="235"/>
      <c r="Z1018" s="235"/>
      <c r="AA1018" s="235"/>
      <c r="AB1018" s="235"/>
      <c r="AC1018" s="235"/>
      <c r="AD1018" s="235"/>
      <c r="AE1018" s="235"/>
      <c r="AF1018" s="235"/>
      <c r="AG1018" s="235"/>
      <c r="AH1018" s="235"/>
      <c r="AI1018" s="235"/>
      <c r="AJ1018" s="235"/>
      <c r="AK1018" s="235"/>
      <c r="AL1018" s="235"/>
      <c r="AM1018" s="235"/>
      <c r="AN1018" s="235"/>
      <c r="AO1018" s="235"/>
      <c r="AP1018" s="235"/>
      <c r="AQ1018" s="235"/>
      <c r="AR1018" s="235"/>
      <c r="AS1018" s="235"/>
      <c r="AT1018" s="235"/>
      <c r="AU1018" s="235"/>
      <c r="AV1018" s="235"/>
      <c r="AW1018" s="235"/>
      <c r="AX1018" s="235"/>
      <c r="AY1018" s="235"/>
      <c r="AZ1018" s="235"/>
      <c r="BA1018" s="235"/>
      <c r="BB1018" s="235"/>
      <c r="BC1018" s="235"/>
      <c r="BD1018" s="235"/>
      <c r="BE1018" s="235"/>
      <c r="BF1018" s="235"/>
      <c r="BG1018" s="235"/>
      <c r="BH1018" s="235"/>
      <c r="BI1018" s="235"/>
      <c r="BJ1018" s="235"/>
    </row>
    <row r="1019" spans="1:62" ht="15.75" x14ac:dyDescent="0.25">
      <c r="A1019" s="241"/>
      <c r="B1019" s="4"/>
      <c r="C1019" s="4"/>
      <c r="D1019" s="4"/>
      <c r="E1019" s="241"/>
      <c r="F1019" s="4"/>
      <c r="G1019" s="4"/>
      <c r="H1019" s="4"/>
      <c r="I1019" s="4"/>
      <c r="J1019" s="4"/>
      <c r="K1019" s="4"/>
      <c r="L1019" s="4"/>
      <c r="M1019" s="4"/>
      <c r="N1019" s="235"/>
      <c r="O1019" s="235"/>
      <c r="P1019" s="235"/>
      <c r="Q1019" s="235"/>
      <c r="R1019" s="235"/>
      <c r="S1019" s="235"/>
      <c r="T1019" s="235"/>
      <c r="U1019" s="235"/>
      <c r="V1019" s="235"/>
      <c r="W1019" s="235"/>
      <c r="X1019" s="235"/>
      <c r="Y1019" s="235"/>
      <c r="Z1019" s="235"/>
      <c r="AA1019" s="235"/>
      <c r="AB1019" s="235"/>
      <c r="AC1019" s="235"/>
      <c r="AD1019" s="235"/>
      <c r="AE1019" s="235"/>
      <c r="AF1019" s="235"/>
      <c r="AG1019" s="235"/>
      <c r="AH1019" s="235"/>
      <c r="AI1019" s="235"/>
      <c r="AJ1019" s="235"/>
      <c r="AK1019" s="235"/>
      <c r="AL1019" s="235"/>
      <c r="AM1019" s="235"/>
      <c r="AN1019" s="235"/>
      <c r="AO1019" s="235"/>
      <c r="AP1019" s="235"/>
      <c r="AQ1019" s="235"/>
      <c r="AR1019" s="235"/>
      <c r="AS1019" s="235"/>
      <c r="AT1019" s="235"/>
      <c r="AU1019" s="235"/>
      <c r="AV1019" s="235"/>
      <c r="AW1019" s="235"/>
      <c r="AX1019" s="235"/>
      <c r="AY1019" s="235"/>
      <c r="AZ1019" s="235"/>
      <c r="BA1019" s="235"/>
      <c r="BB1019" s="235"/>
      <c r="BC1019" s="235"/>
      <c r="BD1019" s="235"/>
      <c r="BE1019" s="235"/>
      <c r="BF1019" s="235"/>
      <c r="BG1019" s="235"/>
      <c r="BH1019" s="235"/>
      <c r="BI1019" s="235"/>
      <c r="BJ1019" s="235"/>
    </row>
    <row r="1020" spans="1:62" ht="15.75" x14ac:dyDescent="0.25">
      <c r="A1020" s="241"/>
      <c r="B1020" s="4"/>
      <c r="C1020" s="4"/>
      <c r="D1020" s="4"/>
      <c r="E1020" s="241"/>
      <c r="F1020" s="4"/>
      <c r="G1020" s="4"/>
      <c r="H1020" s="4"/>
      <c r="I1020" s="4"/>
      <c r="J1020" s="4"/>
      <c r="K1020" s="4"/>
      <c r="L1020" s="4"/>
      <c r="M1020" s="4"/>
      <c r="N1020" s="235"/>
      <c r="O1020" s="235"/>
      <c r="P1020" s="235"/>
      <c r="Q1020" s="235"/>
      <c r="R1020" s="235"/>
      <c r="S1020" s="235"/>
      <c r="T1020" s="235"/>
      <c r="U1020" s="235"/>
      <c r="V1020" s="235"/>
      <c r="W1020" s="235"/>
      <c r="X1020" s="235"/>
      <c r="Y1020" s="235"/>
      <c r="Z1020" s="235"/>
      <c r="AA1020" s="235"/>
      <c r="AB1020" s="235"/>
      <c r="AC1020" s="235"/>
      <c r="AD1020" s="235"/>
      <c r="AE1020" s="235"/>
      <c r="AF1020" s="235"/>
      <c r="AG1020" s="235"/>
      <c r="AH1020" s="235"/>
      <c r="AI1020" s="235"/>
      <c r="AJ1020" s="235"/>
      <c r="AK1020" s="235"/>
      <c r="AL1020" s="235"/>
      <c r="AM1020" s="235"/>
      <c r="AN1020" s="235"/>
      <c r="AO1020" s="235"/>
      <c r="AP1020" s="235"/>
      <c r="AQ1020" s="235"/>
      <c r="AR1020" s="235"/>
      <c r="AS1020" s="235"/>
      <c r="AT1020" s="235"/>
      <c r="AU1020" s="235"/>
      <c r="AV1020" s="235"/>
      <c r="AW1020" s="235"/>
      <c r="AX1020" s="235"/>
      <c r="AY1020" s="235"/>
      <c r="AZ1020" s="235"/>
      <c r="BA1020" s="235"/>
      <c r="BB1020" s="235"/>
      <c r="BC1020" s="235"/>
      <c r="BD1020" s="235"/>
      <c r="BE1020" s="235"/>
      <c r="BF1020" s="235"/>
      <c r="BG1020" s="235"/>
      <c r="BH1020" s="235"/>
      <c r="BI1020" s="235"/>
      <c r="BJ1020" s="235"/>
    </row>
    <row r="1021" spans="1:62" ht="15.75" x14ac:dyDescent="0.25">
      <c r="A1021" s="241"/>
      <c r="B1021" s="4"/>
      <c r="C1021" s="4"/>
      <c r="D1021" s="4"/>
      <c r="E1021" s="241"/>
      <c r="F1021" s="4"/>
      <c r="G1021" s="4"/>
      <c r="H1021" s="4"/>
      <c r="I1021" s="4"/>
      <c r="J1021" s="4"/>
      <c r="K1021" s="4"/>
      <c r="L1021" s="4"/>
      <c r="M1021" s="4"/>
      <c r="N1021" s="235"/>
      <c r="O1021" s="235"/>
      <c r="P1021" s="235"/>
      <c r="Q1021" s="235"/>
      <c r="R1021" s="235"/>
      <c r="S1021" s="235"/>
      <c r="T1021" s="235"/>
      <c r="U1021" s="235"/>
      <c r="V1021" s="235"/>
      <c r="W1021" s="235"/>
      <c r="X1021" s="235"/>
      <c r="Y1021" s="235"/>
      <c r="Z1021" s="235"/>
      <c r="AA1021" s="235"/>
      <c r="AB1021" s="235"/>
      <c r="AC1021" s="235"/>
      <c r="AD1021" s="235"/>
      <c r="AE1021" s="235"/>
      <c r="AF1021" s="235"/>
      <c r="AG1021" s="235"/>
      <c r="AH1021" s="235"/>
      <c r="AI1021" s="235"/>
      <c r="AJ1021" s="235"/>
      <c r="AK1021" s="235"/>
      <c r="AL1021" s="235"/>
      <c r="AM1021" s="235"/>
      <c r="AN1021" s="235"/>
      <c r="AO1021" s="235"/>
      <c r="AP1021" s="235"/>
      <c r="AQ1021" s="235"/>
      <c r="AR1021" s="235"/>
      <c r="AS1021" s="235"/>
      <c r="AT1021" s="235"/>
      <c r="AU1021" s="235"/>
      <c r="AV1021" s="235"/>
      <c r="AW1021" s="235"/>
      <c r="AX1021" s="235"/>
      <c r="AY1021" s="235"/>
      <c r="AZ1021" s="235"/>
      <c r="BA1021" s="235"/>
      <c r="BB1021" s="235"/>
      <c r="BC1021" s="235"/>
      <c r="BD1021" s="235"/>
      <c r="BE1021" s="235"/>
      <c r="BF1021" s="235"/>
      <c r="BG1021" s="235"/>
      <c r="BH1021" s="235"/>
      <c r="BI1021" s="235"/>
      <c r="BJ1021" s="235"/>
    </row>
    <row r="1022" spans="1:62" ht="15.75" x14ac:dyDescent="0.25">
      <c r="A1022" s="241"/>
      <c r="B1022" s="4"/>
      <c r="C1022" s="4"/>
      <c r="D1022" s="4"/>
      <c r="E1022" s="241"/>
      <c r="F1022" s="4"/>
      <c r="G1022" s="4"/>
      <c r="H1022" s="4"/>
      <c r="I1022" s="4"/>
      <c r="J1022" s="4"/>
      <c r="K1022" s="4"/>
      <c r="L1022" s="4"/>
      <c r="M1022" s="4"/>
      <c r="N1022" s="235"/>
      <c r="O1022" s="235"/>
      <c r="P1022" s="235"/>
      <c r="Q1022" s="235"/>
      <c r="R1022" s="235"/>
      <c r="S1022" s="235"/>
      <c r="T1022" s="235"/>
      <c r="U1022" s="235"/>
      <c r="V1022" s="235"/>
      <c r="W1022" s="235"/>
      <c r="X1022" s="235"/>
      <c r="Y1022" s="235"/>
      <c r="Z1022" s="235"/>
      <c r="AA1022" s="235"/>
      <c r="AB1022" s="235"/>
      <c r="AC1022" s="235"/>
      <c r="AD1022" s="235"/>
      <c r="AE1022" s="235"/>
      <c r="AF1022" s="235"/>
      <c r="AG1022" s="235"/>
      <c r="AH1022" s="235"/>
      <c r="AI1022" s="235"/>
      <c r="AJ1022" s="235"/>
      <c r="AK1022" s="235"/>
      <c r="AL1022" s="235"/>
      <c r="AM1022" s="235"/>
      <c r="AN1022" s="235"/>
      <c r="AO1022" s="235"/>
      <c r="AP1022" s="235"/>
      <c r="AQ1022" s="235"/>
      <c r="AR1022" s="235"/>
      <c r="AS1022" s="235"/>
      <c r="AT1022" s="235"/>
      <c r="AU1022" s="235"/>
      <c r="AV1022" s="235"/>
      <c r="AW1022" s="235"/>
      <c r="AX1022" s="235"/>
      <c r="AY1022" s="235"/>
      <c r="AZ1022" s="235"/>
      <c r="BA1022" s="235"/>
      <c r="BB1022" s="235"/>
      <c r="BC1022" s="235"/>
      <c r="BD1022" s="235"/>
      <c r="BE1022" s="235"/>
      <c r="BF1022" s="235"/>
      <c r="BG1022" s="235"/>
      <c r="BH1022" s="235"/>
      <c r="BI1022" s="235"/>
      <c r="BJ1022" s="235"/>
    </row>
    <row r="1023" spans="1:62" ht="15.75" x14ac:dyDescent="0.25">
      <c r="A1023" s="241"/>
      <c r="B1023" s="4"/>
      <c r="C1023" s="4"/>
      <c r="D1023" s="4"/>
      <c r="E1023" s="241"/>
      <c r="F1023" s="4"/>
      <c r="G1023" s="4"/>
      <c r="H1023" s="4"/>
      <c r="I1023" s="4"/>
      <c r="J1023" s="4"/>
      <c r="K1023" s="4"/>
      <c r="L1023" s="4"/>
      <c r="M1023" s="4"/>
      <c r="N1023" s="235"/>
      <c r="O1023" s="235"/>
      <c r="P1023" s="235"/>
      <c r="Q1023" s="235"/>
      <c r="R1023" s="235"/>
      <c r="S1023" s="235"/>
      <c r="T1023" s="235"/>
      <c r="U1023" s="235"/>
      <c r="V1023" s="235"/>
      <c r="W1023" s="235"/>
      <c r="X1023" s="235"/>
      <c r="Y1023" s="235"/>
      <c r="Z1023" s="235"/>
      <c r="AA1023" s="235"/>
      <c r="AB1023" s="235"/>
      <c r="AC1023" s="235"/>
      <c r="AD1023" s="235"/>
      <c r="AE1023" s="235"/>
      <c r="AF1023" s="235"/>
      <c r="AG1023" s="235"/>
      <c r="AH1023" s="235"/>
      <c r="AI1023" s="235"/>
      <c r="AJ1023" s="235"/>
      <c r="AK1023" s="235"/>
      <c r="AL1023" s="235"/>
      <c r="AM1023" s="235"/>
      <c r="AN1023" s="235"/>
      <c r="AO1023" s="235"/>
      <c r="AP1023" s="235"/>
      <c r="AQ1023" s="235"/>
      <c r="AR1023" s="235"/>
      <c r="AS1023" s="235"/>
      <c r="AT1023" s="235"/>
      <c r="AU1023" s="235"/>
      <c r="AV1023" s="235"/>
      <c r="AW1023" s="235"/>
      <c r="AX1023" s="235"/>
      <c r="AY1023" s="235"/>
      <c r="AZ1023" s="235"/>
      <c r="BA1023" s="235"/>
      <c r="BB1023" s="235"/>
      <c r="BC1023" s="235"/>
      <c r="BD1023" s="235"/>
      <c r="BE1023" s="235"/>
      <c r="BF1023" s="235"/>
      <c r="BG1023" s="235"/>
      <c r="BH1023" s="235"/>
      <c r="BI1023" s="235"/>
      <c r="BJ1023" s="235"/>
    </row>
    <row r="1024" spans="1:62" ht="15.75" x14ac:dyDescent="0.25">
      <c r="A1024" s="241"/>
      <c r="B1024" s="4"/>
      <c r="C1024" s="4"/>
      <c r="D1024" s="4"/>
      <c r="E1024" s="241"/>
      <c r="F1024" s="4"/>
      <c r="G1024" s="4"/>
      <c r="H1024" s="4"/>
      <c r="I1024" s="4"/>
      <c r="J1024" s="4"/>
      <c r="K1024" s="4"/>
      <c r="L1024" s="4"/>
      <c r="M1024" s="4"/>
      <c r="N1024" s="235"/>
      <c r="O1024" s="235"/>
      <c r="P1024" s="235"/>
      <c r="Q1024" s="235"/>
      <c r="R1024" s="235"/>
      <c r="S1024" s="235"/>
      <c r="T1024" s="235"/>
      <c r="U1024" s="235"/>
      <c r="V1024" s="235"/>
      <c r="W1024" s="235"/>
      <c r="X1024" s="235"/>
      <c r="Y1024" s="235"/>
      <c r="Z1024" s="235"/>
      <c r="AA1024" s="235"/>
      <c r="AB1024" s="235"/>
      <c r="AC1024" s="235"/>
      <c r="AD1024" s="235"/>
      <c r="AE1024" s="235"/>
      <c r="AF1024" s="235"/>
      <c r="AG1024" s="235"/>
      <c r="AH1024" s="235"/>
      <c r="AI1024" s="235"/>
      <c r="AJ1024" s="235"/>
      <c r="AK1024" s="235"/>
      <c r="AL1024" s="235"/>
      <c r="AM1024" s="235"/>
      <c r="AN1024" s="235"/>
      <c r="AO1024" s="235"/>
      <c r="AP1024" s="235"/>
      <c r="AQ1024" s="235"/>
      <c r="AR1024" s="235"/>
      <c r="AS1024" s="235"/>
      <c r="AT1024" s="235"/>
      <c r="AU1024" s="235"/>
      <c r="AV1024" s="235"/>
      <c r="AW1024" s="235"/>
      <c r="AX1024" s="235"/>
      <c r="AY1024" s="235"/>
      <c r="AZ1024" s="235"/>
      <c r="BA1024" s="235"/>
      <c r="BB1024" s="235"/>
      <c r="BC1024" s="235"/>
      <c r="BD1024" s="235"/>
      <c r="BE1024" s="235"/>
      <c r="BF1024" s="235"/>
      <c r="BG1024" s="235"/>
      <c r="BH1024" s="235"/>
      <c r="BI1024" s="235"/>
      <c r="BJ1024" s="235"/>
    </row>
    <row r="1025" spans="1:62" ht="15.75" x14ac:dyDescent="0.25">
      <c r="A1025" s="241"/>
      <c r="B1025" s="4"/>
      <c r="C1025" s="4"/>
      <c r="D1025" s="4"/>
      <c r="E1025" s="241"/>
      <c r="F1025" s="4"/>
      <c r="G1025" s="4"/>
      <c r="H1025" s="4"/>
      <c r="I1025" s="4"/>
      <c r="J1025" s="4"/>
      <c r="K1025" s="4"/>
      <c r="L1025" s="4"/>
      <c r="M1025" s="4"/>
      <c r="N1025" s="235"/>
      <c r="O1025" s="235"/>
      <c r="P1025" s="235"/>
      <c r="Q1025" s="235"/>
      <c r="R1025" s="235"/>
      <c r="S1025" s="235"/>
      <c r="T1025" s="235"/>
      <c r="U1025" s="235"/>
      <c r="V1025" s="235"/>
      <c r="W1025" s="235"/>
      <c r="X1025" s="235"/>
      <c r="Y1025" s="235"/>
      <c r="Z1025" s="235"/>
      <c r="AA1025" s="235"/>
      <c r="AB1025" s="235"/>
      <c r="AC1025" s="235"/>
      <c r="AD1025" s="235"/>
      <c r="AE1025" s="235"/>
      <c r="AF1025" s="235"/>
      <c r="AG1025" s="235"/>
      <c r="AH1025" s="235"/>
      <c r="AI1025" s="235"/>
      <c r="AJ1025" s="235"/>
      <c r="AK1025" s="235"/>
      <c r="AL1025" s="235"/>
      <c r="AM1025" s="235"/>
      <c r="AN1025" s="235"/>
      <c r="AO1025" s="235"/>
      <c r="AP1025" s="235"/>
      <c r="AQ1025" s="235"/>
      <c r="AR1025" s="235"/>
      <c r="AS1025" s="235"/>
      <c r="AT1025" s="235"/>
      <c r="AU1025" s="235"/>
      <c r="AV1025" s="235"/>
      <c r="AW1025" s="235"/>
      <c r="AX1025" s="235"/>
      <c r="AY1025" s="235"/>
      <c r="AZ1025" s="235"/>
      <c r="BA1025" s="235"/>
      <c r="BB1025" s="235"/>
      <c r="BC1025" s="235"/>
      <c r="BD1025" s="235"/>
      <c r="BE1025" s="235"/>
      <c r="BF1025" s="235"/>
      <c r="BG1025" s="235"/>
      <c r="BH1025" s="235"/>
      <c r="BI1025" s="235"/>
      <c r="BJ1025" s="235"/>
    </row>
    <row r="1026" spans="1:62" ht="15.75" x14ac:dyDescent="0.25">
      <c r="A1026" s="241"/>
      <c r="B1026" s="4"/>
      <c r="C1026" s="4"/>
      <c r="D1026" s="4"/>
      <c r="E1026" s="241"/>
      <c r="F1026" s="4"/>
      <c r="G1026" s="4"/>
      <c r="H1026" s="4"/>
      <c r="I1026" s="4"/>
      <c r="J1026" s="4"/>
      <c r="K1026" s="4"/>
      <c r="L1026" s="4"/>
      <c r="M1026" s="4"/>
      <c r="N1026" s="235"/>
      <c r="O1026" s="235"/>
      <c r="P1026" s="235"/>
      <c r="Q1026" s="235"/>
      <c r="R1026" s="235"/>
      <c r="S1026" s="235"/>
      <c r="T1026" s="235"/>
      <c r="U1026" s="235"/>
      <c r="V1026" s="235"/>
      <c r="W1026" s="235"/>
      <c r="X1026" s="235"/>
      <c r="Y1026" s="235"/>
      <c r="Z1026" s="235"/>
      <c r="AA1026" s="235"/>
      <c r="AB1026" s="235"/>
      <c r="AC1026" s="235"/>
      <c r="AD1026" s="235"/>
      <c r="AE1026" s="235"/>
      <c r="AF1026" s="235"/>
      <c r="AG1026" s="235"/>
      <c r="AH1026" s="235"/>
      <c r="AI1026" s="235"/>
      <c r="AJ1026" s="235"/>
      <c r="AK1026" s="235"/>
      <c r="AL1026" s="235"/>
      <c r="AM1026" s="235"/>
      <c r="AN1026" s="235"/>
      <c r="AO1026" s="235"/>
      <c r="AP1026" s="235"/>
      <c r="AQ1026" s="235"/>
      <c r="AR1026" s="235"/>
      <c r="AS1026" s="235"/>
      <c r="AT1026" s="235"/>
      <c r="AU1026" s="235"/>
      <c r="AV1026" s="235"/>
      <c r="AW1026" s="235"/>
      <c r="AX1026" s="235"/>
      <c r="AY1026" s="235"/>
      <c r="AZ1026" s="235"/>
      <c r="BA1026" s="235"/>
      <c r="BB1026" s="235"/>
      <c r="BC1026" s="235"/>
      <c r="BD1026" s="235"/>
      <c r="BE1026" s="235"/>
      <c r="BF1026" s="235"/>
      <c r="BG1026" s="235"/>
      <c r="BH1026" s="235"/>
      <c r="BI1026" s="235"/>
      <c r="BJ1026" s="235"/>
    </row>
    <row r="1027" spans="1:62" ht="15.75" x14ac:dyDescent="0.25">
      <c r="A1027" s="241"/>
      <c r="B1027" s="4"/>
      <c r="C1027" s="4"/>
      <c r="D1027" s="4"/>
      <c r="E1027" s="241"/>
      <c r="F1027" s="4"/>
      <c r="G1027" s="4"/>
      <c r="H1027" s="4"/>
      <c r="I1027" s="4"/>
      <c r="J1027" s="4"/>
      <c r="K1027" s="4"/>
      <c r="L1027" s="4"/>
      <c r="M1027" s="4"/>
      <c r="N1027" s="235"/>
      <c r="O1027" s="235"/>
      <c r="P1027" s="235"/>
      <c r="Q1027" s="235"/>
      <c r="R1027" s="235"/>
      <c r="S1027" s="235"/>
      <c r="T1027" s="235"/>
      <c r="U1027" s="235"/>
      <c r="V1027" s="235"/>
      <c r="W1027" s="235"/>
      <c r="X1027" s="235"/>
      <c r="Y1027" s="235"/>
      <c r="Z1027" s="235"/>
      <c r="AA1027" s="235"/>
      <c r="AB1027" s="235"/>
      <c r="AC1027" s="235"/>
      <c r="AD1027" s="235"/>
      <c r="AE1027" s="235"/>
      <c r="AF1027" s="235"/>
      <c r="AG1027" s="235"/>
      <c r="AH1027" s="235"/>
      <c r="AI1027" s="235"/>
      <c r="AJ1027" s="235"/>
      <c r="AK1027" s="235"/>
      <c r="AL1027" s="235"/>
      <c r="AM1027" s="235"/>
      <c r="AN1027" s="235"/>
      <c r="AO1027" s="235"/>
      <c r="AP1027" s="235"/>
      <c r="AQ1027" s="235"/>
      <c r="AR1027" s="235"/>
      <c r="AS1027" s="235"/>
      <c r="AT1027" s="235"/>
      <c r="AU1027" s="235"/>
      <c r="AV1027" s="235"/>
      <c r="AW1027" s="235"/>
      <c r="AX1027" s="235"/>
      <c r="AY1027" s="235"/>
      <c r="AZ1027" s="235"/>
      <c r="BA1027" s="235"/>
      <c r="BB1027" s="235"/>
      <c r="BC1027" s="235"/>
      <c r="BD1027" s="235"/>
      <c r="BE1027" s="235"/>
      <c r="BF1027" s="235"/>
      <c r="BG1027" s="235"/>
      <c r="BH1027" s="235"/>
      <c r="BI1027" s="235"/>
      <c r="BJ1027" s="235"/>
    </row>
    <row r="1028" spans="1:62" ht="15.75" x14ac:dyDescent="0.25">
      <c r="A1028" s="241"/>
      <c r="B1028" s="4"/>
      <c r="C1028" s="4"/>
      <c r="D1028" s="4"/>
      <c r="E1028" s="241"/>
      <c r="F1028" s="4"/>
      <c r="G1028" s="4"/>
      <c r="H1028" s="4"/>
      <c r="I1028" s="4"/>
      <c r="J1028" s="4"/>
      <c r="K1028" s="4"/>
      <c r="L1028" s="4"/>
      <c r="M1028" s="4"/>
      <c r="N1028" s="235"/>
      <c r="O1028" s="235"/>
      <c r="P1028" s="235"/>
      <c r="Q1028" s="235"/>
      <c r="R1028" s="235"/>
      <c r="S1028" s="235"/>
      <c r="T1028" s="235"/>
      <c r="U1028" s="235"/>
      <c r="V1028" s="235"/>
      <c r="W1028" s="235"/>
      <c r="X1028" s="235"/>
      <c r="Y1028" s="235"/>
      <c r="Z1028" s="235"/>
      <c r="AA1028" s="235"/>
      <c r="AB1028" s="235"/>
      <c r="AC1028" s="235"/>
      <c r="AD1028" s="235"/>
      <c r="AE1028" s="235"/>
      <c r="AF1028" s="235"/>
      <c r="AG1028" s="235"/>
      <c r="AH1028" s="235"/>
      <c r="AI1028" s="235"/>
      <c r="AJ1028" s="235"/>
      <c r="AK1028" s="235"/>
      <c r="AL1028" s="235"/>
      <c r="AM1028" s="235"/>
      <c r="AN1028" s="235"/>
      <c r="AO1028" s="235"/>
      <c r="AP1028" s="235"/>
      <c r="AQ1028" s="235"/>
      <c r="AR1028" s="235"/>
      <c r="AS1028" s="235"/>
      <c r="AT1028" s="235"/>
      <c r="AU1028" s="235"/>
      <c r="AV1028" s="235"/>
      <c r="AW1028" s="235"/>
      <c r="AX1028" s="235"/>
      <c r="AY1028" s="235"/>
      <c r="AZ1028" s="235"/>
      <c r="BA1028" s="235"/>
      <c r="BB1028" s="235"/>
      <c r="BC1028" s="235"/>
      <c r="BD1028" s="235"/>
      <c r="BE1028" s="235"/>
      <c r="BF1028" s="235"/>
      <c r="BG1028" s="235"/>
      <c r="BH1028" s="235"/>
      <c r="BI1028" s="235"/>
      <c r="BJ1028" s="235"/>
    </row>
    <row r="1029" spans="1:62" ht="15.75" x14ac:dyDescent="0.25">
      <c r="A1029" s="241"/>
      <c r="B1029" s="4"/>
      <c r="C1029" s="4"/>
      <c r="D1029" s="4"/>
      <c r="E1029" s="241"/>
      <c r="F1029" s="4"/>
      <c r="G1029" s="4"/>
      <c r="H1029" s="4"/>
      <c r="I1029" s="4"/>
      <c r="J1029" s="4"/>
      <c r="K1029" s="4"/>
      <c r="L1029" s="4"/>
      <c r="M1029" s="4"/>
      <c r="N1029" s="235"/>
      <c r="O1029" s="235"/>
      <c r="P1029" s="235"/>
      <c r="Q1029" s="235"/>
      <c r="R1029" s="235"/>
      <c r="S1029" s="235"/>
      <c r="T1029" s="235"/>
      <c r="U1029" s="235"/>
      <c r="V1029" s="235"/>
      <c r="W1029" s="235"/>
      <c r="X1029" s="235"/>
      <c r="Y1029" s="235"/>
      <c r="Z1029" s="235"/>
      <c r="AA1029" s="235"/>
      <c r="AB1029" s="235"/>
      <c r="AC1029" s="235"/>
      <c r="AD1029" s="235"/>
      <c r="AE1029" s="235"/>
      <c r="AF1029" s="235"/>
      <c r="AG1029" s="235"/>
      <c r="AH1029" s="235"/>
      <c r="AI1029" s="235"/>
      <c r="AJ1029" s="235"/>
      <c r="AK1029" s="235"/>
      <c r="AL1029" s="235"/>
      <c r="AM1029" s="235"/>
      <c r="AN1029" s="235"/>
      <c r="AO1029" s="235"/>
      <c r="AP1029" s="235"/>
      <c r="AQ1029" s="235"/>
      <c r="AR1029" s="235"/>
      <c r="AS1029" s="235"/>
      <c r="AT1029" s="235"/>
      <c r="AU1029" s="235"/>
      <c r="AV1029" s="235"/>
      <c r="AW1029" s="235"/>
      <c r="AX1029" s="235"/>
      <c r="AY1029" s="235"/>
      <c r="AZ1029" s="235"/>
      <c r="BA1029" s="235"/>
      <c r="BB1029" s="235"/>
      <c r="BC1029" s="235"/>
      <c r="BD1029" s="235"/>
      <c r="BE1029" s="235"/>
      <c r="BF1029" s="235"/>
      <c r="BG1029" s="235"/>
      <c r="BH1029" s="235"/>
      <c r="BI1029" s="235"/>
      <c r="BJ1029" s="235"/>
    </row>
    <row r="1030" spans="1:62" ht="15.75" x14ac:dyDescent="0.25">
      <c r="A1030" s="241"/>
      <c r="B1030" s="4"/>
      <c r="C1030" s="4"/>
      <c r="D1030" s="4"/>
      <c r="E1030" s="241"/>
      <c r="F1030" s="4"/>
      <c r="G1030" s="4"/>
      <c r="H1030" s="4"/>
      <c r="I1030" s="4"/>
      <c r="J1030" s="4"/>
      <c r="K1030" s="4"/>
      <c r="L1030" s="4"/>
      <c r="M1030" s="4"/>
      <c r="N1030" s="235"/>
      <c r="O1030" s="235"/>
      <c r="P1030" s="235"/>
      <c r="Q1030" s="235"/>
      <c r="R1030" s="235"/>
      <c r="S1030" s="235"/>
      <c r="T1030" s="235"/>
      <c r="U1030" s="235"/>
      <c r="V1030" s="235"/>
      <c r="W1030" s="235"/>
      <c r="X1030" s="235"/>
      <c r="Y1030" s="235"/>
      <c r="Z1030" s="235"/>
      <c r="AA1030" s="235"/>
      <c r="AB1030" s="235"/>
      <c r="AC1030" s="235"/>
      <c r="AD1030" s="235"/>
      <c r="AE1030" s="235"/>
      <c r="AF1030" s="235"/>
      <c r="AG1030" s="235"/>
      <c r="AH1030" s="235"/>
      <c r="AI1030" s="235"/>
      <c r="AJ1030" s="235"/>
      <c r="AK1030" s="235"/>
      <c r="AL1030" s="235"/>
      <c r="AM1030" s="235"/>
      <c r="AN1030" s="235"/>
      <c r="AO1030" s="235"/>
      <c r="AP1030" s="235"/>
      <c r="AQ1030" s="235"/>
      <c r="AR1030" s="235"/>
      <c r="AS1030" s="235"/>
      <c r="AT1030" s="235"/>
      <c r="AU1030" s="235"/>
      <c r="AV1030" s="235"/>
      <c r="AW1030" s="235"/>
      <c r="AX1030" s="235"/>
      <c r="AY1030" s="235"/>
      <c r="AZ1030" s="235"/>
      <c r="BA1030" s="235"/>
      <c r="BB1030" s="235"/>
      <c r="BC1030" s="235"/>
      <c r="BD1030" s="235"/>
      <c r="BE1030" s="235"/>
      <c r="BF1030" s="235"/>
      <c r="BG1030" s="235"/>
      <c r="BH1030" s="235"/>
      <c r="BI1030" s="235"/>
      <c r="BJ1030" s="235"/>
    </row>
    <row r="1031" spans="1:62" ht="15.75" x14ac:dyDescent="0.25">
      <c r="A1031" s="241"/>
      <c r="B1031" s="4"/>
      <c r="C1031" s="4"/>
      <c r="D1031" s="4"/>
      <c r="E1031" s="241"/>
      <c r="F1031" s="4"/>
      <c r="G1031" s="4"/>
      <c r="H1031" s="4"/>
      <c r="I1031" s="4"/>
      <c r="J1031" s="4"/>
      <c r="K1031" s="4"/>
      <c r="L1031" s="4"/>
      <c r="M1031" s="4"/>
      <c r="N1031" s="235"/>
      <c r="O1031" s="235"/>
      <c r="P1031" s="235"/>
      <c r="Q1031" s="235"/>
      <c r="R1031" s="235"/>
      <c r="S1031" s="235"/>
      <c r="T1031" s="235"/>
      <c r="U1031" s="235"/>
      <c r="V1031" s="235"/>
      <c r="W1031" s="235"/>
      <c r="X1031" s="235"/>
      <c r="Y1031" s="235"/>
      <c r="Z1031" s="235"/>
      <c r="AA1031" s="235"/>
      <c r="AB1031" s="235"/>
      <c r="AC1031" s="235"/>
      <c r="AD1031" s="235"/>
      <c r="AE1031" s="235"/>
      <c r="AF1031" s="235"/>
      <c r="AG1031" s="235"/>
      <c r="AH1031" s="235"/>
      <c r="AI1031" s="235"/>
      <c r="AJ1031" s="235"/>
      <c r="AK1031" s="235"/>
      <c r="AL1031" s="235"/>
      <c r="AM1031" s="235"/>
      <c r="AN1031" s="235"/>
      <c r="AO1031" s="235"/>
      <c r="AP1031" s="235"/>
      <c r="AQ1031" s="235"/>
      <c r="AR1031" s="235"/>
      <c r="AS1031" s="235"/>
      <c r="AT1031" s="235"/>
      <c r="AU1031" s="235"/>
      <c r="AV1031" s="235"/>
      <c r="AW1031" s="235"/>
      <c r="AX1031" s="235"/>
      <c r="AY1031" s="235"/>
      <c r="AZ1031" s="235"/>
      <c r="BA1031" s="235"/>
      <c r="BB1031" s="235"/>
      <c r="BC1031" s="235"/>
      <c r="BD1031" s="235"/>
      <c r="BE1031" s="235"/>
      <c r="BF1031" s="235"/>
      <c r="BG1031" s="235"/>
      <c r="BH1031" s="235"/>
      <c r="BI1031" s="235"/>
      <c r="BJ1031" s="235"/>
    </row>
    <row r="1032" spans="1:62" ht="15.75" x14ac:dyDescent="0.25">
      <c r="A1032" s="241"/>
      <c r="B1032" s="4"/>
      <c r="C1032" s="4"/>
      <c r="D1032" s="4"/>
      <c r="E1032" s="241"/>
      <c r="F1032" s="4"/>
      <c r="G1032" s="4"/>
      <c r="H1032" s="4"/>
      <c r="I1032" s="4"/>
      <c r="J1032" s="4"/>
      <c r="K1032" s="4"/>
      <c r="L1032" s="4"/>
      <c r="M1032" s="4"/>
      <c r="N1032" s="235"/>
      <c r="O1032" s="235"/>
      <c r="P1032" s="235"/>
      <c r="Q1032" s="235"/>
      <c r="R1032" s="235"/>
      <c r="S1032" s="235"/>
      <c r="T1032" s="235"/>
      <c r="U1032" s="235"/>
      <c r="V1032" s="235"/>
      <c r="W1032" s="235"/>
      <c r="X1032" s="235"/>
      <c r="Y1032" s="235"/>
      <c r="Z1032" s="235"/>
      <c r="AA1032" s="235"/>
      <c r="AB1032" s="235"/>
      <c r="AC1032" s="235"/>
      <c r="AD1032" s="235"/>
      <c r="AE1032" s="235"/>
      <c r="AF1032" s="235"/>
      <c r="AG1032" s="235"/>
      <c r="AH1032" s="235"/>
      <c r="AI1032" s="235"/>
      <c r="AJ1032" s="235"/>
      <c r="AK1032" s="235"/>
      <c r="AL1032" s="235"/>
      <c r="AM1032" s="235"/>
      <c r="AN1032" s="235"/>
      <c r="AO1032" s="235"/>
      <c r="AP1032" s="235"/>
      <c r="AQ1032" s="235"/>
      <c r="AR1032" s="235"/>
      <c r="AS1032" s="235"/>
      <c r="AT1032" s="235"/>
      <c r="AU1032" s="235"/>
      <c r="AV1032" s="235"/>
      <c r="AW1032" s="235"/>
      <c r="AX1032" s="235"/>
      <c r="AY1032" s="235"/>
      <c r="AZ1032" s="235"/>
      <c r="BA1032" s="235"/>
      <c r="BB1032" s="235"/>
      <c r="BC1032" s="235"/>
      <c r="BD1032" s="235"/>
      <c r="BE1032" s="235"/>
      <c r="BF1032" s="235"/>
      <c r="BG1032" s="235"/>
      <c r="BH1032" s="235"/>
      <c r="BI1032" s="235"/>
      <c r="BJ1032" s="235"/>
    </row>
    <row r="1033" spans="1:62" ht="15.75" x14ac:dyDescent="0.25">
      <c r="A1033" s="241"/>
      <c r="B1033" s="4"/>
      <c r="C1033" s="4"/>
      <c r="D1033" s="4"/>
      <c r="E1033" s="241"/>
      <c r="F1033" s="4"/>
      <c r="G1033" s="4"/>
      <c r="H1033" s="4"/>
      <c r="I1033" s="4"/>
      <c r="J1033" s="4"/>
      <c r="K1033" s="4"/>
      <c r="L1033" s="4"/>
      <c r="M1033" s="4"/>
      <c r="N1033" s="235"/>
      <c r="O1033" s="235"/>
      <c r="P1033" s="235"/>
      <c r="Q1033" s="235"/>
      <c r="R1033" s="235"/>
      <c r="S1033" s="235"/>
      <c r="T1033" s="235"/>
      <c r="U1033" s="235"/>
      <c r="V1033" s="235"/>
      <c r="W1033" s="235"/>
      <c r="X1033" s="235"/>
      <c r="Y1033" s="235"/>
      <c r="Z1033" s="235"/>
      <c r="AA1033" s="235"/>
      <c r="AB1033" s="235"/>
      <c r="AC1033" s="235"/>
      <c r="AD1033" s="235"/>
      <c r="AE1033" s="235"/>
      <c r="AF1033" s="235"/>
      <c r="AG1033" s="235"/>
      <c r="AH1033" s="235"/>
      <c r="AI1033" s="235"/>
      <c r="AJ1033" s="235"/>
      <c r="AK1033" s="235"/>
      <c r="AL1033" s="235"/>
      <c r="AM1033" s="235"/>
      <c r="AN1033" s="235"/>
      <c r="AO1033" s="235"/>
      <c r="AP1033" s="235"/>
      <c r="AQ1033" s="235"/>
      <c r="AR1033" s="235"/>
      <c r="AS1033" s="235"/>
      <c r="AT1033" s="235"/>
      <c r="AU1033" s="235"/>
      <c r="AV1033" s="235"/>
      <c r="AW1033" s="235"/>
      <c r="AX1033" s="235"/>
      <c r="AY1033" s="235"/>
      <c r="AZ1033" s="235"/>
      <c r="BA1033" s="235"/>
      <c r="BB1033" s="235"/>
      <c r="BC1033" s="235"/>
      <c r="BD1033" s="235"/>
      <c r="BE1033" s="235"/>
      <c r="BF1033" s="235"/>
      <c r="BG1033" s="235"/>
      <c r="BH1033" s="235"/>
      <c r="BI1033" s="235"/>
      <c r="BJ1033" s="235"/>
    </row>
    <row r="1034" spans="1:62" ht="15.75" x14ac:dyDescent="0.25">
      <c r="A1034" s="241"/>
      <c r="B1034" s="4"/>
      <c r="C1034" s="4"/>
      <c r="D1034" s="4"/>
      <c r="E1034" s="241"/>
      <c r="F1034" s="4"/>
      <c r="G1034" s="4"/>
      <c r="H1034" s="4"/>
      <c r="I1034" s="4"/>
      <c r="J1034" s="4"/>
      <c r="K1034" s="4"/>
      <c r="L1034" s="4"/>
      <c r="M1034" s="4"/>
      <c r="N1034" s="235"/>
      <c r="O1034" s="235"/>
      <c r="P1034" s="235"/>
      <c r="Q1034" s="235"/>
      <c r="R1034" s="235"/>
      <c r="S1034" s="235"/>
      <c r="T1034" s="235"/>
      <c r="U1034" s="235"/>
      <c r="V1034" s="235"/>
      <c r="W1034" s="235"/>
      <c r="X1034" s="235"/>
      <c r="Y1034" s="235"/>
      <c r="Z1034" s="235"/>
      <c r="AA1034" s="235"/>
      <c r="AB1034" s="235"/>
      <c r="AC1034" s="235"/>
      <c r="AD1034" s="235"/>
      <c r="AE1034" s="235"/>
      <c r="AF1034" s="235"/>
      <c r="AG1034" s="235"/>
      <c r="AH1034" s="235"/>
      <c r="AI1034" s="235"/>
      <c r="AJ1034" s="235"/>
      <c r="AK1034" s="235"/>
      <c r="AL1034" s="235"/>
      <c r="AM1034" s="235"/>
      <c r="AN1034" s="235"/>
      <c r="AO1034" s="235"/>
      <c r="AP1034" s="235"/>
      <c r="AQ1034" s="235"/>
      <c r="AR1034" s="235"/>
      <c r="AS1034" s="235"/>
      <c r="AT1034" s="235"/>
      <c r="AU1034" s="235"/>
      <c r="AV1034" s="235"/>
      <c r="AW1034" s="235"/>
      <c r="AX1034" s="235"/>
      <c r="AY1034" s="235"/>
      <c r="AZ1034" s="235"/>
      <c r="BA1034" s="235"/>
      <c r="BB1034" s="235"/>
      <c r="BC1034" s="235"/>
      <c r="BD1034" s="235"/>
      <c r="BE1034" s="235"/>
      <c r="BF1034" s="235"/>
      <c r="BG1034" s="235"/>
      <c r="BH1034" s="235"/>
      <c r="BI1034" s="235"/>
      <c r="BJ1034" s="235"/>
    </row>
    <row r="1035" spans="1:62" ht="15.75" x14ac:dyDescent="0.25">
      <c r="A1035" s="241"/>
      <c r="B1035" s="4"/>
      <c r="C1035" s="4"/>
      <c r="D1035" s="4"/>
      <c r="E1035" s="241"/>
      <c r="F1035" s="4"/>
      <c r="G1035" s="4"/>
      <c r="H1035" s="4"/>
      <c r="I1035" s="4"/>
      <c r="J1035" s="4"/>
      <c r="K1035" s="4"/>
      <c r="L1035" s="4"/>
      <c r="M1035" s="4"/>
      <c r="N1035" s="235"/>
      <c r="O1035" s="235"/>
      <c r="P1035" s="235"/>
      <c r="Q1035" s="235"/>
      <c r="R1035" s="235"/>
      <c r="S1035" s="235"/>
      <c r="T1035" s="235"/>
      <c r="U1035" s="235"/>
      <c r="V1035" s="235"/>
      <c r="W1035" s="235"/>
      <c r="X1035" s="235"/>
      <c r="Y1035" s="235"/>
      <c r="Z1035" s="235"/>
      <c r="AA1035" s="235"/>
      <c r="AB1035" s="235"/>
      <c r="AC1035" s="235"/>
      <c r="AD1035" s="235"/>
      <c r="AE1035" s="235"/>
      <c r="AF1035" s="235"/>
      <c r="AG1035" s="235"/>
      <c r="AH1035" s="235"/>
      <c r="AI1035" s="235"/>
      <c r="AJ1035" s="235"/>
      <c r="AK1035" s="235"/>
      <c r="AL1035" s="235"/>
      <c r="AM1035" s="235"/>
      <c r="AN1035" s="235"/>
      <c r="AO1035" s="235"/>
      <c r="AP1035" s="235"/>
      <c r="AQ1035" s="235"/>
      <c r="AR1035" s="235"/>
      <c r="AS1035" s="235"/>
      <c r="AT1035" s="235"/>
      <c r="AU1035" s="235"/>
      <c r="AV1035" s="235"/>
      <c r="AW1035" s="235"/>
      <c r="AX1035" s="235"/>
      <c r="AY1035" s="235"/>
      <c r="AZ1035" s="235"/>
      <c r="BA1035" s="235"/>
      <c r="BB1035" s="235"/>
      <c r="BC1035" s="235"/>
      <c r="BD1035" s="235"/>
      <c r="BE1035" s="235"/>
      <c r="BF1035" s="235"/>
      <c r="BG1035" s="235"/>
      <c r="BH1035" s="235"/>
      <c r="BI1035" s="235"/>
      <c r="BJ1035" s="235"/>
    </row>
    <row r="1036" spans="1:62" ht="15.75" x14ac:dyDescent="0.25">
      <c r="A1036" s="241"/>
      <c r="B1036" s="4"/>
      <c r="C1036" s="4"/>
      <c r="D1036" s="4"/>
      <c r="E1036" s="241"/>
      <c r="F1036" s="4"/>
      <c r="G1036" s="4"/>
      <c r="H1036" s="4"/>
      <c r="I1036" s="4"/>
      <c r="J1036" s="4"/>
      <c r="K1036" s="4"/>
      <c r="L1036" s="4"/>
      <c r="M1036" s="4"/>
      <c r="N1036" s="235"/>
      <c r="O1036" s="235"/>
      <c r="P1036" s="235"/>
      <c r="Q1036" s="235"/>
      <c r="R1036" s="235"/>
      <c r="S1036" s="235"/>
      <c r="T1036" s="235"/>
      <c r="U1036" s="235"/>
      <c r="V1036" s="235"/>
      <c r="W1036" s="235"/>
      <c r="X1036" s="235"/>
      <c r="Y1036" s="235"/>
      <c r="Z1036" s="235"/>
      <c r="AA1036" s="235"/>
      <c r="AB1036" s="235"/>
      <c r="AC1036" s="235"/>
      <c r="AD1036" s="235"/>
      <c r="AE1036" s="235"/>
      <c r="AF1036" s="235"/>
      <c r="AG1036" s="235"/>
      <c r="AH1036" s="235"/>
      <c r="AI1036" s="235"/>
      <c r="AJ1036" s="235"/>
      <c r="AK1036" s="235"/>
      <c r="AL1036" s="235"/>
      <c r="AM1036" s="235"/>
      <c r="AN1036" s="235"/>
      <c r="AO1036" s="235"/>
      <c r="AP1036" s="235"/>
      <c r="AQ1036" s="235"/>
      <c r="AR1036" s="235"/>
      <c r="AS1036" s="235"/>
      <c r="AT1036" s="235"/>
      <c r="AU1036" s="235"/>
      <c r="AV1036" s="235"/>
      <c r="AW1036" s="235"/>
      <c r="AX1036" s="235"/>
      <c r="AY1036" s="235"/>
      <c r="AZ1036" s="235"/>
      <c r="BA1036" s="235"/>
      <c r="BB1036" s="235"/>
      <c r="BC1036" s="235"/>
      <c r="BD1036" s="235"/>
      <c r="BE1036" s="235"/>
      <c r="BF1036" s="235"/>
      <c r="BG1036" s="235"/>
      <c r="BH1036" s="235"/>
      <c r="BI1036" s="235"/>
      <c r="BJ1036" s="235"/>
    </row>
    <row r="1037" spans="1:62" ht="15.75" x14ac:dyDescent="0.25">
      <c r="A1037" s="241"/>
      <c r="B1037" s="4"/>
      <c r="C1037" s="4"/>
      <c r="D1037" s="4"/>
      <c r="E1037" s="241"/>
      <c r="F1037" s="4"/>
      <c r="G1037" s="4"/>
      <c r="H1037" s="4"/>
      <c r="I1037" s="4"/>
      <c r="J1037" s="4"/>
      <c r="K1037" s="4"/>
      <c r="L1037" s="4"/>
      <c r="M1037" s="4"/>
      <c r="N1037" s="235"/>
      <c r="O1037" s="235"/>
      <c r="P1037" s="235"/>
      <c r="Q1037" s="235"/>
      <c r="R1037" s="235"/>
      <c r="S1037" s="235"/>
      <c r="T1037" s="235"/>
      <c r="U1037" s="235"/>
      <c r="V1037" s="235"/>
      <c r="W1037" s="235"/>
      <c r="X1037" s="235"/>
      <c r="Y1037" s="235"/>
      <c r="Z1037" s="235"/>
      <c r="AA1037" s="235"/>
      <c r="AB1037" s="235"/>
      <c r="AC1037" s="235"/>
      <c r="AD1037" s="235"/>
      <c r="AE1037" s="235"/>
      <c r="AF1037" s="235"/>
      <c r="AG1037" s="235"/>
      <c r="AH1037" s="235"/>
      <c r="AI1037" s="235"/>
      <c r="AJ1037" s="235"/>
      <c r="AK1037" s="235"/>
      <c r="AL1037" s="235"/>
      <c r="AM1037" s="235"/>
      <c r="AN1037" s="235"/>
      <c r="AO1037" s="235"/>
      <c r="AP1037" s="235"/>
      <c r="AQ1037" s="235"/>
      <c r="AR1037" s="235"/>
      <c r="AS1037" s="235"/>
      <c r="AT1037" s="235"/>
      <c r="AU1037" s="235"/>
      <c r="AV1037" s="235"/>
      <c r="AW1037" s="235"/>
      <c r="AX1037" s="235"/>
      <c r="AY1037" s="235"/>
      <c r="AZ1037" s="235"/>
      <c r="BA1037" s="235"/>
      <c r="BB1037" s="235"/>
      <c r="BC1037" s="235"/>
      <c r="BD1037" s="235"/>
      <c r="BE1037" s="235"/>
      <c r="BF1037" s="235"/>
      <c r="BG1037" s="235"/>
      <c r="BH1037" s="235"/>
      <c r="BI1037" s="235"/>
      <c r="BJ1037" s="235"/>
    </row>
    <row r="1038" spans="1:62" ht="15.75" x14ac:dyDescent="0.25">
      <c r="A1038" s="241"/>
      <c r="B1038" s="4"/>
      <c r="C1038" s="4"/>
      <c r="D1038" s="4"/>
      <c r="E1038" s="241"/>
      <c r="F1038" s="4"/>
      <c r="G1038" s="4"/>
      <c r="H1038" s="4"/>
      <c r="I1038" s="4"/>
      <c r="J1038" s="4"/>
      <c r="K1038" s="4"/>
      <c r="L1038" s="4"/>
      <c r="M1038" s="4"/>
      <c r="N1038" s="235"/>
      <c r="O1038" s="235"/>
      <c r="P1038" s="235"/>
      <c r="Q1038" s="235"/>
      <c r="R1038" s="235"/>
      <c r="S1038" s="235"/>
      <c r="T1038" s="235"/>
      <c r="U1038" s="235"/>
      <c r="V1038" s="235"/>
      <c r="W1038" s="235"/>
      <c r="X1038" s="235"/>
      <c r="Y1038" s="235"/>
      <c r="Z1038" s="235"/>
      <c r="AA1038" s="235"/>
      <c r="AB1038" s="235"/>
      <c r="AC1038" s="235"/>
      <c r="AD1038" s="235"/>
      <c r="AE1038" s="235"/>
      <c r="AF1038" s="235"/>
      <c r="AG1038" s="235"/>
      <c r="AH1038" s="235"/>
      <c r="AI1038" s="235"/>
      <c r="AJ1038" s="235"/>
      <c r="AK1038" s="235"/>
      <c r="AL1038" s="235"/>
      <c r="AM1038" s="235"/>
      <c r="AN1038" s="235"/>
      <c r="AO1038" s="235"/>
      <c r="AP1038" s="235"/>
      <c r="AQ1038" s="235"/>
      <c r="AR1038" s="235"/>
      <c r="AS1038" s="235"/>
      <c r="AT1038" s="235"/>
      <c r="AU1038" s="235"/>
      <c r="AV1038" s="235"/>
      <c r="AW1038" s="235"/>
      <c r="AX1038" s="235"/>
      <c r="AY1038" s="235"/>
      <c r="AZ1038" s="235"/>
      <c r="BA1038" s="235"/>
      <c r="BB1038" s="235"/>
      <c r="BC1038" s="235"/>
      <c r="BD1038" s="235"/>
      <c r="BE1038" s="235"/>
      <c r="BF1038" s="235"/>
      <c r="BG1038" s="235"/>
      <c r="BH1038" s="235"/>
      <c r="BI1038" s="235"/>
      <c r="BJ1038" s="235"/>
    </row>
    <row r="1039" spans="1:62" ht="15.75" x14ac:dyDescent="0.25">
      <c r="A1039" s="241"/>
      <c r="B1039" s="4"/>
      <c r="C1039" s="4"/>
      <c r="D1039" s="4"/>
      <c r="E1039" s="241"/>
      <c r="F1039" s="4"/>
      <c r="G1039" s="4"/>
      <c r="H1039" s="4"/>
      <c r="I1039" s="4"/>
      <c r="J1039" s="4"/>
      <c r="K1039" s="4"/>
      <c r="L1039" s="4"/>
      <c r="M1039" s="4"/>
      <c r="N1039" s="235"/>
      <c r="O1039" s="235"/>
      <c r="P1039" s="235"/>
      <c r="Q1039" s="235"/>
      <c r="R1039" s="235"/>
      <c r="S1039" s="235"/>
      <c r="T1039" s="235"/>
      <c r="U1039" s="235"/>
      <c r="V1039" s="235"/>
      <c r="W1039" s="235"/>
      <c r="X1039" s="235"/>
      <c r="Y1039" s="235"/>
      <c r="Z1039" s="235"/>
      <c r="AA1039" s="235"/>
      <c r="AB1039" s="235"/>
      <c r="AC1039" s="235"/>
      <c r="AD1039" s="235"/>
      <c r="AE1039" s="235"/>
      <c r="AF1039" s="235"/>
      <c r="AG1039" s="235"/>
      <c r="AH1039" s="235"/>
      <c r="AI1039" s="235"/>
      <c r="AJ1039" s="235"/>
      <c r="AK1039" s="235"/>
      <c r="AL1039" s="235"/>
      <c r="AM1039" s="235"/>
      <c r="AN1039" s="235"/>
      <c r="AO1039" s="235"/>
      <c r="AP1039" s="235"/>
      <c r="AQ1039" s="235"/>
      <c r="AR1039" s="235"/>
      <c r="AS1039" s="235"/>
      <c r="AT1039" s="235"/>
      <c r="AU1039" s="235"/>
      <c r="AV1039" s="235"/>
      <c r="AW1039" s="235"/>
      <c r="AX1039" s="235"/>
      <c r="AY1039" s="235"/>
      <c r="AZ1039" s="235"/>
      <c r="BA1039" s="235"/>
      <c r="BB1039" s="235"/>
      <c r="BC1039" s="235"/>
      <c r="BD1039" s="235"/>
      <c r="BE1039" s="235"/>
      <c r="BF1039" s="235"/>
      <c r="BG1039" s="235"/>
      <c r="BH1039" s="235"/>
      <c r="BI1039" s="235"/>
      <c r="BJ1039" s="235"/>
    </row>
    <row r="1040" spans="1:62" ht="15.75" x14ac:dyDescent="0.25">
      <c r="A1040" s="241"/>
      <c r="B1040" s="4"/>
      <c r="C1040" s="4"/>
      <c r="D1040" s="4"/>
      <c r="E1040" s="241"/>
      <c r="F1040" s="4"/>
      <c r="G1040" s="4"/>
      <c r="H1040" s="4"/>
      <c r="I1040" s="4"/>
      <c r="J1040" s="4"/>
      <c r="K1040" s="4"/>
      <c r="L1040" s="4"/>
      <c r="M1040" s="4"/>
      <c r="N1040" s="235"/>
      <c r="O1040" s="235"/>
      <c r="P1040" s="235"/>
      <c r="Q1040" s="235"/>
      <c r="R1040" s="235"/>
      <c r="S1040" s="235"/>
      <c r="T1040" s="235"/>
      <c r="U1040" s="235"/>
      <c r="V1040" s="235"/>
      <c r="W1040" s="235"/>
      <c r="X1040" s="235"/>
      <c r="Y1040" s="235"/>
      <c r="Z1040" s="235"/>
      <c r="AA1040" s="235"/>
      <c r="AB1040" s="235"/>
      <c r="AC1040" s="235"/>
      <c r="AD1040" s="235"/>
      <c r="AE1040" s="235"/>
      <c r="AF1040" s="235"/>
      <c r="AG1040" s="235"/>
      <c r="AH1040" s="235"/>
      <c r="AI1040" s="235"/>
      <c r="AJ1040" s="235"/>
      <c r="AK1040" s="235"/>
      <c r="AL1040" s="235"/>
      <c r="AM1040" s="235"/>
      <c r="AN1040" s="235"/>
      <c r="AO1040" s="235"/>
      <c r="AP1040" s="235"/>
      <c r="AQ1040" s="235"/>
      <c r="AR1040" s="235"/>
      <c r="AS1040" s="235"/>
      <c r="AT1040" s="235"/>
      <c r="AU1040" s="235"/>
      <c r="AV1040" s="235"/>
      <c r="AW1040" s="235"/>
      <c r="AX1040" s="235"/>
      <c r="AY1040" s="235"/>
      <c r="AZ1040" s="235"/>
      <c r="BA1040" s="235"/>
      <c r="BB1040" s="235"/>
      <c r="BC1040" s="235"/>
      <c r="BD1040" s="235"/>
      <c r="BE1040" s="235"/>
      <c r="BF1040" s="235"/>
      <c r="BG1040" s="235"/>
      <c r="BH1040" s="235"/>
      <c r="BI1040" s="235"/>
      <c r="BJ1040" s="235"/>
    </row>
    <row r="1041" spans="1:62" ht="15.75" x14ac:dyDescent="0.25">
      <c r="A1041" s="241"/>
      <c r="B1041" s="4"/>
      <c r="C1041" s="4"/>
      <c r="D1041" s="4"/>
      <c r="E1041" s="241"/>
      <c r="F1041" s="4"/>
      <c r="G1041" s="4"/>
      <c r="H1041" s="4"/>
      <c r="I1041" s="4"/>
      <c r="J1041" s="4"/>
      <c r="K1041" s="4"/>
      <c r="L1041" s="4"/>
      <c r="M1041" s="4"/>
      <c r="N1041" s="235"/>
      <c r="O1041" s="235"/>
      <c r="P1041" s="235"/>
      <c r="Q1041" s="235"/>
      <c r="R1041" s="235"/>
      <c r="S1041" s="235"/>
      <c r="T1041" s="235"/>
      <c r="U1041" s="235"/>
      <c r="V1041" s="235"/>
      <c r="W1041" s="235"/>
      <c r="X1041" s="235"/>
      <c r="Y1041" s="235"/>
      <c r="Z1041" s="235"/>
      <c r="AA1041" s="235"/>
      <c r="AB1041" s="235"/>
      <c r="AC1041" s="235"/>
      <c r="AD1041" s="235"/>
      <c r="AE1041" s="235"/>
      <c r="AF1041" s="235"/>
      <c r="AG1041" s="235"/>
      <c r="AH1041" s="235"/>
      <c r="AI1041" s="235"/>
      <c r="AJ1041" s="235"/>
      <c r="AK1041" s="235"/>
      <c r="AL1041" s="235"/>
      <c r="AM1041" s="235"/>
      <c r="AN1041" s="235"/>
      <c r="AO1041" s="235"/>
      <c r="AP1041" s="235"/>
      <c r="AQ1041" s="235"/>
      <c r="AR1041" s="235"/>
      <c r="AS1041" s="235"/>
      <c r="AT1041" s="235"/>
      <c r="AU1041" s="235"/>
      <c r="AV1041" s="235"/>
      <c r="AW1041" s="235"/>
      <c r="AX1041" s="235"/>
      <c r="AY1041" s="235"/>
      <c r="AZ1041" s="235"/>
      <c r="BA1041" s="235"/>
      <c r="BB1041" s="235"/>
      <c r="BC1041" s="235"/>
      <c r="BD1041" s="235"/>
      <c r="BE1041" s="235"/>
      <c r="BF1041" s="235"/>
      <c r="BG1041" s="235"/>
      <c r="BH1041" s="235"/>
      <c r="BI1041" s="235"/>
      <c r="BJ1041" s="235"/>
    </row>
    <row r="1042" spans="1:62" ht="15.75" x14ac:dyDescent="0.25">
      <c r="A1042" s="241"/>
      <c r="B1042" s="4"/>
      <c r="C1042" s="4"/>
      <c r="D1042" s="4"/>
      <c r="E1042" s="241"/>
      <c r="F1042" s="4"/>
      <c r="G1042" s="4"/>
      <c r="H1042" s="4"/>
      <c r="I1042" s="4"/>
      <c r="J1042" s="4"/>
      <c r="K1042" s="4"/>
      <c r="L1042" s="4"/>
      <c r="M1042" s="4"/>
      <c r="N1042" s="235"/>
      <c r="O1042" s="235"/>
      <c r="P1042" s="235"/>
      <c r="Q1042" s="235"/>
      <c r="R1042" s="235"/>
      <c r="S1042" s="235"/>
      <c r="T1042" s="235"/>
      <c r="U1042" s="235"/>
      <c r="V1042" s="235"/>
      <c r="W1042" s="235"/>
      <c r="X1042" s="235"/>
      <c r="Y1042" s="235"/>
      <c r="Z1042" s="235"/>
      <c r="AA1042" s="235"/>
      <c r="AB1042" s="235"/>
      <c r="AC1042" s="235"/>
      <c r="AD1042" s="235"/>
      <c r="AE1042" s="235"/>
      <c r="AF1042" s="235"/>
      <c r="AG1042" s="235"/>
      <c r="AH1042" s="235"/>
      <c r="AI1042" s="235"/>
      <c r="AJ1042" s="235"/>
      <c r="AK1042" s="235"/>
      <c r="AL1042" s="235"/>
      <c r="AM1042" s="235"/>
      <c r="AN1042" s="235"/>
      <c r="AO1042" s="235"/>
      <c r="AP1042" s="235"/>
      <c r="AQ1042" s="235"/>
      <c r="AR1042" s="235"/>
      <c r="AS1042" s="235"/>
      <c r="AT1042" s="235"/>
      <c r="AU1042" s="235"/>
      <c r="AV1042" s="235"/>
      <c r="AW1042" s="235"/>
      <c r="AX1042" s="235"/>
      <c r="AY1042" s="235"/>
      <c r="AZ1042" s="235"/>
      <c r="BA1042" s="235"/>
      <c r="BB1042" s="235"/>
      <c r="BC1042" s="235"/>
      <c r="BD1042" s="235"/>
      <c r="BE1042" s="235"/>
      <c r="BF1042" s="235"/>
      <c r="BG1042" s="235"/>
      <c r="BH1042" s="235"/>
      <c r="BI1042" s="235"/>
      <c r="BJ1042" s="235"/>
    </row>
    <row r="1043" spans="1:62" ht="15.75" x14ac:dyDescent="0.25">
      <c r="A1043" s="241"/>
      <c r="B1043" s="4"/>
      <c r="C1043" s="4"/>
      <c r="D1043" s="4"/>
      <c r="E1043" s="241"/>
      <c r="F1043" s="4"/>
      <c r="G1043" s="4"/>
      <c r="H1043" s="4"/>
      <c r="I1043" s="4"/>
      <c r="J1043" s="4"/>
      <c r="K1043" s="4"/>
      <c r="L1043" s="4"/>
      <c r="M1043" s="4"/>
      <c r="N1043" s="235"/>
      <c r="O1043" s="235"/>
      <c r="P1043" s="235"/>
      <c r="Q1043" s="235"/>
      <c r="R1043" s="235"/>
      <c r="S1043" s="235"/>
      <c r="T1043" s="235"/>
      <c r="U1043" s="235"/>
      <c r="V1043" s="235"/>
      <c r="W1043" s="235"/>
      <c r="X1043" s="235"/>
      <c r="Y1043" s="235"/>
      <c r="Z1043" s="235"/>
      <c r="AA1043" s="235"/>
      <c r="AB1043" s="235"/>
      <c r="AC1043" s="235"/>
      <c r="AD1043" s="235"/>
      <c r="AE1043" s="235"/>
      <c r="AF1043" s="235"/>
      <c r="AG1043" s="235"/>
      <c r="AH1043" s="235"/>
      <c r="AI1043" s="235"/>
      <c r="AJ1043" s="235"/>
      <c r="AK1043" s="235"/>
      <c r="AL1043" s="235"/>
      <c r="AM1043" s="235"/>
      <c r="AN1043" s="235"/>
      <c r="AO1043" s="235"/>
      <c r="AP1043" s="235"/>
      <c r="AQ1043" s="235"/>
      <c r="AR1043" s="235"/>
      <c r="AS1043" s="235"/>
      <c r="AT1043" s="235"/>
      <c r="AU1043" s="235"/>
      <c r="AV1043" s="235"/>
      <c r="AW1043" s="235"/>
      <c r="AX1043" s="235"/>
      <c r="AY1043" s="235"/>
      <c r="AZ1043" s="235"/>
      <c r="BA1043" s="235"/>
      <c r="BB1043" s="235"/>
      <c r="BC1043" s="235"/>
      <c r="BD1043" s="235"/>
      <c r="BE1043" s="235"/>
      <c r="BF1043" s="235"/>
      <c r="BG1043" s="235"/>
      <c r="BH1043" s="235"/>
      <c r="BI1043" s="235"/>
      <c r="BJ1043" s="235"/>
    </row>
    <row r="1044" spans="1:62" ht="15.75" x14ac:dyDescent="0.25">
      <c r="A1044" s="241"/>
      <c r="B1044" s="4"/>
      <c r="C1044" s="4"/>
      <c r="D1044" s="4"/>
      <c r="E1044" s="241"/>
      <c r="F1044" s="4"/>
      <c r="G1044" s="4"/>
      <c r="H1044" s="4"/>
      <c r="I1044" s="4"/>
      <c r="J1044" s="4"/>
      <c r="K1044" s="4"/>
      <c r="L1044" s="4"/>
      <c r="M1044" s="4"/>
      <c r="N1044" s="235"/>
      <c r="O1044" s="235"/>
      <c r="P1044" s="235"/>
      <c r="Q1044" s="235"/>
      <c r="R1044" s="235"/>
      <c r="S1044" s="235"/>
      <c r="T1044" s="235"/>
      <c r="U1044" s="235"/>
      <c r="V1044" s="235"/>
      <c r="W1044" s="235"/>
      <c r="X1044" s="235"/>
      <c r="Y1044" s="235"/>
      <c r="Z1044" s="235"/>
      <c r="AA1044" s="235"/>
      <c r="AB1044" s="235"/>
      <c r="AC1044" s="235"/>
      <c r="AD1044" s="235"/>
      <c r="AE1044" s="235"/>
      <c r="AF1044" s="235"/>
      <c r="AG1044" s="235"/>
      <c r="AH1044" s="235"/>
      <c r="AI1044" s="235"/>
      <c r="AJ1044" s="235"/>
      <c r="AK1044" s="235"/>
      <c r="AL1044" s="235"/>
      <c r="AM1044" s="235"/>
      <c r="AN1044" s="235"/>
      <c r="AO1044" s="235"/>
      <c r="AP1044" s="235"/>
      <c r="AQ1044" s="235"/>
      <c r="AR1044" s="235"/>
      <c r="AS1044" s="235"/>
      <c r="AT1044" s="235"/>
      <c r="AU1044" s="235"/>
      <c r="AV1044" s="235"/>
      <c r="AW1044" s="235"/>
      <c r="AX1044" s="235"/>
      <c r="AY1044" s="235"/>
      <c r="AZ1044" s="235"/>
      <c r="BA1044" s="235"/>
      <c r="BB1044" s="235"/>
      <c r="BC1044" s="235"/>
      <c r="BD1044" s="235"/>
      <c r="BE1044" s="235"/>
      <c r="BF1044" s="235"/>
      <c r="BG1044" s="235"/>
      <c r="BH1044" s="235"/>
      <c r="BI1044" s="235"/>
      <c r="BJ1044" s="235"/>
    </row>
    <row r="1045" spans="1:62" ht="15.75" x14ac:dyDescent="0.25">
      <c r="A1045" s="241"/>
      <c r="B1045" s="4"/>
      <c r="C1045" s="4"/>
      <c r="D1045" s="4"/>
      <c r="E1045" s="241"/>
      <c r="F1045" s="4"/>
      <c r="G1045" s="4"/>
      <c r="H1045" s="4"/>
      <c r="I1045" s="4"/>
      <c r="J1045" s="4"/>
      <c r="K1045" s="4"/>
      <c r="L1045" s="4"/>
      <c r="M1045" s="4"/>
      <c r="N1045" s="235"/>
      <c r="O1045" s="235"/>
      <c r="P1045" s="235"/>
      <c r="Q1045" s="235"/>
      <c r="R1045" s="235"/>
      <c r="S1045" s="235"/>
      <c r="T1045" s="235"/>
      <c r="U1045" s="235"/>
      <c r="V1045" s="235"/>
      <c r="W1045" s="235"/>
      <c r="X1045" s="235"/>
      <c r="Y1045" s="235"/>
      <c r="Z1045" s="235"/>
      <c r="AA1045" s="235"/>
      <c r="AB1045" s="235"/>
      <c r="AC1045" s="235"/>
      <c r="AD1045" s="235"/>
      <c r="AE1045" s="235"/>
      <c r="AF1045" s="235"/>
      <c r="AG1045" s="235"/>
      <c r="AH1045" s="235"/>
      <c r="AI1045" s="235"/>
      <c r="AJ1045" s="235"/>
      <c r="AK1045" s="235"/>
      <c r="AL1045" s="235"/>
      <c r="AM1045" s="235"/>
      <c r="AN1045" s="235"/>
      <c r="AO1045" s="235"/>
      <c r="AP1045" s="235"/>
      <c r="AQ1045" s="235"/>
      <c r="AR1045" s="235"/>
      <c r="AS1045" s="235"/>
      <c r="AT1045" s="235"/>
      <c r="AU1045" s="235"/>
      <c r="AV1045" s="235"/>
      <c r="AW1045" s="235"/>
      <c r="AX1045" s="235"/>
      <c r="AY1045" s="235"/>
      <c r="AZ1045" s="235"/>
      <c r="BA1045" s="235"/>
      <c r="BB1045" s="235"/>
      <c r="BC1045" s="235"/>
      <c r="BD1045" s="235"/>
      <c r="BE1045" s="235"/>
      <c r="BF1045" s="235"/>
      <c r="BG1045" s="235"/>
      <c r="BH1045" s="235"/>
      <c r="BI1045" s="235"/>
      <c r="BJ1045" s="235"/>
    </row>
    <row r="1046" spans="1:62" ht="15.75" x14ac:dyDescent="0.25">
      <c r="A1046" s="241"/>
      <c r="B1046" s="4"/>
      <c r="C1046" s="4"/>
      <c r="D1046" s="4"/>
      <c r="E1046" s="241"/>
      <c r="F1046" s="4"/>
      <c r="G1046" s="4"/>
      <c r="H1046" s="4"/>
      <c r="I1046" s="4"/>
      <c r="J1046" s="4"/>
      <c r="K1046" s="4"/>
      <c r="L1046" s="4"/>
      <c r="M1046" s="4"/>
      <c r="N1046" s="235"/>
      <c r="O1046" s="235"/>
      <c r="P1046" s="235"/>
      <c r="Q1046" s="235"/>
      <c r="R1046" s="235"/>
      <c r="S1046" s="235"/>
      <c r="T1046" s="235"/>
      <c r="U1046" s="235"/>
      <c r="V1046" s="235"/>
      <c r="W1046" s="235"/>
      <c r="X1046" s="235"/>
      <c r="Y1046" s="235"/>
      <c r="Z1046" s="235"/>
      <c r="AA1046" s="235"/>
      <c r="AB1046" s="235"/>
      <c r="AC1046" s="235"/>
      <c r="AD1046" s="235"/>
      <c r="AE1046" s="235"/>
      <c r="AF1046" s="235"/>
      <c r="AG1046" s="235"/>
      <c r="AH1046" s="235"/>
      <c r="AI1046" s="235"/>
      <c r="AJ1046" s="235"/>
      <c r="AK1046" s="235"/>
      <c r="AL1046" s="235"/>
      <c r="AM1046" s="235"/>
      <c r="AN1046" s="235"/>
      <c r="AO1046" s="235"/>
      <c r="AP1046" s="235"/>
      <c r="AQ1046" s="235"/>
      <c r="AR1046" s="235"/>
      <c r="AS1046" s="235"/>
      <c r="AT1046" s="235"/>
      <c r="AU1046" s="235"/>
      <c r="AV1046" s="235"/>
      <c r="AW1046" s="235"/>
      <c r="AX1046" s="235"/>
      <c r="AY1046" s="235"/>
      <c r="AZ1046" s="235"/>
      <c r="BA1046" s="235"/>
      <c r="BB1046" s="235"/>
      <c r="BC1046" s="235"/>
      <c r="BD1046" s="235"/>
      <c r="BE1046" s="235"/>
      <c r="BF1046" s="235"/>
      <c r="BG1046" s="235"/>
      <c r="BH1046" s="235"/>
      <c r="BI1046" s="235"/>
      <c r="BJ1046" s="235"/>
    </row>
    <row r="1047" spans="1:62" ht="15.75" x14ac:dyDescent="0.25">
      <c r="A1047" s="241"/>
      <c r="B1047" s="4"/>
      <c r="C1047" s="4"/>
      <c r="D1047" s="4"/>
      <c r="E1047" s="241"/>
      <c r="F1047" s="4"/>
      <c r="G1047" s="4"/>
      <c r="H1047" s="4"/>
      <c r="I1047" s="4"/>
      <c r="J1047" s="4"/>
      <c r="K1047" s="4"/>
      <c r="L1047" s="4"/>
      <c r="M1047" s="4"/>
      <c r="N1047" s="235"/>
      <c r="O1047" s="235"/>
      <c r="P1047" s="235"/>
      <c r="Q1047" s="235"/>
      <c r="R1047" s="235"/>
      <c r="S1047" s="235"/>
      <c r="T1047" s="235"/>
      <c r="U1047" s="235"/>
      <c r="V1047" s="235"/>
      <c r="W1047" s="235"/>
      <c r="X1047" s="235"/>
      <c r="Y1047" s="235"/>
      <c r="Z1047" s="235"/>
      <c r="AA1047" s="235"/>
      <c r="AB1047" s="235"/>
      <c r="AC1047" s="235"/>
      <c r="AD1047" s="235"/>
      <c r="AE1047" s="235"/>
      <c r="AF1047" s="235"/>
      <c r="AG1047" s="235"/>
      <c r="AH1047" s="235"/>
      <c r="AI1047" s="235"/>
      <c r="AJ1047" s="235"/>
      <c r="AK1047" s="235"/>
      <c r="AL1047" s="235"/>
      <c r="AM1047" s="235"/>
      <c r="AN1047" s="235"/>
      <c r="AO1047" s="235"/>
      <c r="AP1047" s="235"/>
      <c r="AQ1047" s="235"/>
      <c r="AR1047" s="235"/>
      <c r="AS1047" s="235"/>
      <c r="AT1047" s="235"/>
      <c r="AU1047" s="235"/>
      <c r="AV1047" s="235"/>
      <c r="AW1047" s="235"/>
      <c r="AX1047" s="235"/>
      <c r="AY1047" s="235"/>
      <c r="AZ1047" s="235"/>
      <c r="BA1047" s="235"/>
      <c r="BB1047" s="235"/>
      <c r="BC1047" s="235"/>
      <c r="BD1047" s="235"/>
      <c r="BE1047" s="235"/>
      <c r="BF1047" s="235"/>
      <c r="BG1047" s="235"/>
      <c r="BH1047" s="235"/>
      <c r="BI1047" s="235"/>
      <c r="BJ1047" s="235"/>
    </row>
    <row r="1048" spans="1:62" ht="15.75" x14ac:dyDescent="0.25">
      <c r="A1048" s="241"/>
      <c r="B1048" s="4"/>
      <c r="C1048" s="4"/>
      <c r="D1048" s="4"/>
      <c r="E1048" s="241"/>
      <c r="F1048" s="4"/>
      <c r="G1048" s="4"/>
      <c r="H1048" s="4"/>
      <c r="I1048" s="4"/>
      <c r="J1048" s="4"/>
      <c r="K1048" s="4"/>
      <c r="L1048" s="4"/>
      <c r="M1048" s="4"/>
      <c r="N1048" s="235"/>
      <c r="O1048" s="235"/>
      <c r="P1048" s="235"/>
      <c r="Q1048" s="235"/>
      <c r="R1048" s="235"/>
      <c r="S1048" s="235"/>
      <c r="T1048" s="235"/>
      <c r="U1048" s="235"/>
      <c r="V1048" s="235"/>
      <c r="W1048" s="235"/>
      <c r="X1048" s="235"/>
      <c r="Y1048" s="235"/>
      <c r="Z1048" s="235"/>
      <c r="AA1048" s="235"/>
      <c r="AB1048" s="235"/>
      <c r="AC1048" s="235"/>
      <c r="AD1048" s="235"/>
      <c r="AE1048" s="235"/>
      <c r="AF1048" s="235"/>
      <c r="AG1048" s="235"/>
      <c r="AH1048" s="235"/>
      <c r="AI1048" s="235"/>
      <c r="AJ1048" s="235"/>
      <c r="AK1048" s="235"/>
      <c r="AL1048" s="235"/>
      <c r="AM1048" s="235"/>
      <c r="AN1048" s="235"/>
      <c r="AO1048" s="235"/>
      <c r="AP1048" s="235"/>
      <c r="AQ1048" s="235"/>
      <c r="AR1048" s="235"/>
      <c r="AS1048" s="235"/>
      <c r="AT1048" s="235"/>
      <c r="AU1048" s="235"/>
      <c r="AV1048" s="235"/>
      <c r="AW1048" s="235"/>
      <c r="AX1048" s="235"/>
      <c r="AY1048" s="235"/>
      <c r="AZ1048" s="235"/>
      <c r="BA1048" s="235"/>
      <c r="BB1048" s="235"/>
      <c r="BC1048" s="235"/>
      <c r="BD1048" s="235"/>
      <c r="BE1048" s="235"/>
      <c r="BF1048" s="235"/>
      <c r="BG1048" s="235"/>
      <c r="BH1048" s="235"/>
      <c r="BI1048" s="235"/>
      <c r="BJ1048" s="235"/>
    </row>
    <row r="1049" spans="1:62" ht="15.75" x14ac:dyDescent="0.25">
      <c r="A1049" s="241"/>
      <c r="B1049" s="4"/>
      <c r="C1049" s="4"/>
      <c r="D1049" s="4"/>
      <c r="E1049" s="241"/>
      <c r="F1049" s="4"/>
      <c r="G1049" s="4"/>
      <c r="H1049" s="4"/>
      <c r="I1049" s="4"/>
      <c r="J1049" s="4"/>
      <c r="K1049" s="4"/>
      <c r="L1049" s="4"/>
      <c r="M1049" s="4"/>
      <c r="N1049" s="235"/>
      <c r="O1049" s="235"/>
      <c r="P1049" s="235"/>
      <c r="Q1049" s="235"/>
      <c r="R1049" s="235"/>
      <c r="S1049" s="235"/>
      <c r="T1049" s="235"/>
      <c r="U1049" s="235"/>
      <c r="V1049" s="235"/>
      <c r="W1049" s="235"/>
      <c r="X1049" s="235"/>
      <c r="Y1049" s="235"/>
      <c r="Z1049" s="235"/>
      <c r="AA1049" s="235"/>
      <c r="AB1049" s="235"/>
      <c r="AC1049" s="235"/>
      <c r="AD1049" s="235"/>
      <c r="AE1049" s="235"/>
      <c r="AF1049" s="235"/>
      <c r="AG1049" s="235"/>
      <c r="AH1049" s="235"/>
      <c r="AI1049" s="235"/>
      <c r="AJ1049" s="235"/>
      <c r="AK1049" s="235"/>
      <c r="AL1049" s="235"/>
      <c r="AM1049" s="235"/>
      <c r="AN1049" s="235"/>
      <c r="AO1049" s="235"/>
      <c r="AP1049" s="235"/>
      <c r="AQ1049" s="235"/>
      <c r="AR1049" s="235"/>
      <c r="AS1049" s="235"/>
      <c r="AT1049" s="235"/>
      <c r="AU1049" s="235"/>
      <c r="AV1049" s="235"/>
      <c r="AW1049" s="235"/>
      <c r="AX1049" s="235"/>
      <c r="AY1049" s="235"/>
      <c r="AZ1049" s="235"/>
      <c r="BA1049" s="235"/>
      <c r="BB1049" s="235"/>
      <c r="BC1049" s="235"/>
      <c r="BD1049" s="235"/>
      <c r="BE1049" s="235"/>
      <c r="BF1049" s="235"/>
      <c r="BG1049" s="235"/>
      <c r="BH1049" s="235"/>
      <c r="BI1049" s="235"/>
      <c r="BJ1049" s="235"/>
    </row>
    <row r="1050" spans="1:62" ht="15.75" x14ac:dyDescent="0.25">
      <c r="A1050" s="241"/>
      <c r="B1050" s="4"/>
      <c r="C1050" s="4"/>
      <c r="D1050" s="4"/>
      <c r="E1050" s="241"/>
      <c r="F1050" s="4"/>
      <c r="G1050" s="4"/>
      <c r="H1050" s="4"/>
      <c r="I1050" s="4"/>
      <c r="J1050" s="4"/>
      <c r="K1050" s="4"/>
      <c r="L1050" s="4"/>
      <c r="M1050" s="4"/>
      <c r="N1050" s="235"/>
      <c r="O1050" s="235"/>
      <c r="P1050" s="235"/>
      <c r="Q1050" s="235"/>
      <c r="R1050" s="235"/>
      <c r="S1050" s="235"/>
      <c r="T1050" s="235"/>
      <c r="U1050" s="235"/>
      <c r="V1050" s="235"/>
      <c r="W1050" s="235"/>
      <c r="X1050" s="235"/>
      <c r="Y1050" s="235"/>
      <c r="Z1050" s="235"/>
      <c r="AA1050" s="235"/>
      <c r="AB1050" s="235"/>
      <c r="AC1050" s="235"/>
      <c r="AD1050" s="235"/>
      <c r="AE1050" s="235"/>
      <c r="AF1050" s="235"/>
      <c r="AG1050" s="235"/>
      <c r="AH1050" s="235"/>
      <c r="AI1050" s="235"/>
      <c r="AJ1050" s="235"/>
      <c r="AK1050" s="235"/>
      <c r="AL1050" s="235"/>
      <c r="AM1050" s="235"/>
      <c r="AN1050" s="235"/>
      <c r="AO1050" s="235"/>
      <c r="AP1050" s="235"/>
      <c r="AQ1050" s="235"/>
      <c r="AR1050" s="235"/>
      <c r="AS1050" s="235"/>
      <c r="AT1050" s="235"/>
      <c r="AU1050" s="235"/>
      <c r="AV1050" s="235"/>
      <c r="AW1050" s="235"/>
      <c r="AX1050" s="235"/>
      <c r="AY1050" s="235"/>
      <c r="AZ1050" s="235"/>
      <c r="BA1050" s="235"/>
      <c r="BB1050" s="235"/>
      <c r="BC1050" s="235"/>
      <c r="BD1050" s="235"/>
      <c r="BE1050" s="235"/>
      <c r="BF1050" s="235"/>
      <c r="BG1050" s="235"/>
      <c r="BH1050" s="235"/>
      <c r="BI1050" s="235"/>
      <c r="BJ1050" s="235"/>
    </row>
    <row r="1051" spans="1:62" ht="15.75" x14ac:dyDescent="0.25">
      <c r="A1051" s="241"/>
      <c r="B1051" s="4"/>
      <c r="C1051" s="4"/>
      <c r="D1051" s="4"/>
      <c r="E1051" s="241"/>
      <c r="F1051" s="4"/>
      <c r="G1051" s="4"/>
      <c r="H1051" s="4"/>
      <c r="I1051" s="4"/>
      <c r="J1051" s="4"/>
      <c r="K1051" s="4"/>
      <c r="L1051" s="4"/>
      <c r="M1051" s="4"/>
      <c r="N1051" s="235"/>
      <c r="O1051" s="235"/>
      <c r="P1051" s="235"/>
      <c r="Q1051" s="235"/>
      <c r="R1051" s="235"/>
      <c r="S1051" s="235"/>
      <c r="T1051" s="235"/>
      <c r="U1051" s="235"/>
      <c r="V1051" s="235"/>
      <c r="W1051" s="235"/>
      <c r="X1051" s="235"/>
      <c r="Y1051" s="235"/>
      <c r="Z1051" s="235"/>
      <c r="AA1051" s="235"/>
      <c r="AB1051" s="235"/>
      <c r="AC1051" s="235"/>
      <c r="AD1051" s="235"/>
      <c r="AE1051" s="235"/>
      <c r="AF1051" s="235"/>
      <c r="AG1051" s="235"/>
      <c r="AH1051" s="235"/>
      <c r="AI1051" s="235"/>
      <c r="AJ1051" s="235"/>
      <c r="AK1051" s="235"/>
      <c r="AL1051" s="235"/>
      <c r="AM1051" s="235"/>
      <c r="AN1051" s="235"/>
      <c r="AO1051" s="235"/>
      <c r="AP1051" s="235"/>
      <c r="AQ1051" s="235"/>
      <c r="AR1051" s="235"/>
      <c r="AS1051" s="235"/>
      <c r="AT1051" s="235"/>
      <c r="AU1051" s="235"/>
      <c r="AV1051" s="235"/>
      <c r="AW1051" s="235"/>
      <c r="AX1051" s="235"/>
      <c r="AY1051" s="235"/>
      <c r="AZ1051" s="235"/>
      <c r="BA1051" s="235"/>
      <c r="BB1051" s="235"/>
      <c r="BC1051" s="235"/>
      <c r="BD1051" s="235"/>
      <c r="BE1051" s="235"/>
      <c r="BF1051" s="235"/>
      <c r="BG1051" s="235"/>
      <c r="BH1051" s="235"/>
      <c r="BI1051" s="235"/>
      <c r="BJ1051" s="235"/>
    </row>
    <row r="1052" spans="1:62" ht="15.75" x14ac:dyDescent="0.25">
      <c r="A1052" s="241"/>
      <c r="B1052" s="4"/>
      <c r="C1052" s="4"/>
      <c r="D1052" s="4"/>
      <c r="E1052" s="241"/>
      <c r="F1052" s="4"/>
      <c r="G1052" s="4"/>
      <c r="H1052" s="4"/>
      <c r="I1052" s="4"/>
      <c r="J1052" s="4"/>
      <c r="K1052" s="4"/>
      <c r="L1052" s="4"/>
      <c r="M1052" s="4"/>
      <c r="N1052" s="235"/>
      <c r="O1052" s="235"/>
      <c r="P1052" s="235"/>
      <c r="Q1052" s="235"/>
      <c r="R1052" s="235"/>
      <c r="S1052" s="235"/>
      <c r="T1052" s="235"/>
      <c r="U1052" s="235"/>
      <c r="V1052" s="235"/>
      <c r="W1052" s="235"/>
      <c r="X1052" s="235"/>
      <c r="Y1052" s="235"/>
      <c r="Z1052" s="235"/>
      <c r="AA1052" s="235"/>
      <c r="AB1052" s="235"/>
      <c r="AC1052" s="235"/>
      <c r="AD1052" s="235"/>
      <c r="AE1052" s="235"/>
      <c r="AF1052" s="235"/>
      <c r="AG1052" s="235"/>
      <c r="AH1052" s="235"/>
      <c r="AI1052" s="235"/>
      <c r="AJ1052" s="235"/>
      <c r="AK1052" s="235"/>
      <c r="AL1052" s="235"/>
      <c r="AM1052" s="235"/>
      <c r="AN1052" s="235"/>
      <c r="AO1052" s="235"/>
      <c r="AP1052" s="235"/>
      <c r="AQ1052" s="235"/>
      <c r="AR1052" s="235"/>
      <c r="AS1052" s="235"/>
      <c r="AT1052" s="235"/>
      <c r="AU1052" s="235"/>
      <c r="AV1052" s="235"/>
      <c r="AW1052" s="235"/>
      <c r="AX1052" s="235"/>
      <c r="AY1052" s="235"/>
      <c r="AZ1052" s="235"/>
      <c r="BA1052" s="235"/>
      <c r="BB1052" s="235"/>
      <c r="BC1052" s="235"/>
      <c r="BD1052" s="235"/>
      <c r="BE1052" s="235"/>
      <c r="BF1052" s="235"/>
      <c r="BG1052" s="235"/>
      <c r="BH1052" s="235"/>
      <c r="BI1052" s="235"/>
      <c r="BJ1052" s="235"/>
    </row>
    <row r="1053" spans="1:62" ht="15.75" x14ac:dyDescent="0.25">
      <c r="A1053" s="241"/>
      <c r="B1053" s="4"/>
      <c r="C1053" s="4"/>
      <c r="D1053" s="4"/>
      <c r="E1053" s="241"/>
      <c r="F1053" s="4"/>
      <c r="G1053" s="4"/>
      <c r="H1053" s="4"/>
      <c r="I1053" s="4"/>
      <c r="J1053" s="4"/>
      <c r="K1053" s="4"/>
      <c r="L1053" s="4"/>
      <c r="M1053" s="4"/>
      <c r="N1053" s="235"/>
      <c r="O1053" s="235"/>
      <c r="P1053" s="235"/>
      <c r="Q1053" s="235"/>
      <c r="R1053" s="235"/>
      <c r="S1053" s="235"/>
      <c r="T1053" s="235"/>
      <c r="U1053" s="235"/>
      <c r="V1053" s="235"/>
      <c r="W1053" s="235"/>
      <c r="X1053" s="235"/>
      <c r="Y1053" s="235"/>
      <c r="Z1053" s="235"/>
      <c r="AA1053" s="235"/>
      <c r="AB1053" s="235"/>
      <c r="AC1053" s="235"/>
      <c r="AD1053" s="235"/>
      <c r="AE1053" s="235"/>
      <c r="AF1053" s="235"/>
      <c r="AG1053" s="235"/>
      <c r="AH1053" s="235"/>
      <c r="AI1053" s="235"/>
      <c r="AJ1053" s="235"/>
      <c r="AK1053" s="235"/>
      <c r="AL1053" s="235"/>
      <c r="AM1053" s="235"/>
      <c r="AN1053" s="235"/>
      <c r="AO1053" s="235"/>
      <c r="AP1053" s="235"/>
      <c r="AQ1053" s="235"/>
      <c r="AR1053" s="235"/>
      <c r="AS1053" s="235"/>
      <c r="AT1053" s="235"/>
      <c r="AU1053" s="235"/>
      <c r="AV1053" s="235"/>
      <c r="AW1053" s="235"/>
      <c r="AX1053" s="235"/>
      <c r="AY1053" s="235"/>
      <c r="AZ1053" s="235"/>
      <c r="BA1053" s="235"/>
      <c r="BB1053" s="235"/>
      <c r="BC1053" s="235"/>
      <c r="BD1053" s="235"/>
      <c r="BE1053" s="235"/>
      <c r="BF1053" s="235"/>
      <c r="BG1053" s="235"/>
      <c r="BH1053" s="235"/>
      <c r="BI1053" s="235"/>
      <c r="BJ1053" s="235"/>
    </row>
    <row r="1054" spans="1:62" ht="15.75" x14ac:dyDescent="0.25">
      <c r="A1054" s="241"/>
      <c r="B1054" s="4"/>
      <c r="C1054" s="4"/>
      <c r="D1054" s="4"/>
      <c r="E1054" s="241"/>
      <c r="F1054" s="4"/>
      <c r="G1054" s="4"/>
      <c r="H1054" s="4"/>
      <c r="I1054" s="4"/>
      <c r="J1054" s="4"/>
      <c r="K1054" s="4"/>
      <c r="L1054" s="4"/>
      <c r="M1054" s="4"/>
      <c r="N1054" s="235"/>
      <c r="O1054" s="235"/>
      <c r="P1054" s="235"/>
      <c r="Q1054" s="235"/>
      <c r="R1054" s="235"/>
      <c r="S1054" s="235"/>
      <c r="T1054" s="235"/>
      <c r="U1054" s="235"/>
      <c r="V1054" s="235"/>
      <c r="W1054" s="235"/>
      <c r="X1054" s="235"/>
      <c r="Y1054" s="235"/>
      <c r="Z1054" s="235"/>
      <c r="AA1054" s="235"/>
      <c r="AB1054" s="235"/>
      <c r="AC1054" s="235"/>
      <c r="AD1054" s="235"/>
      <c r="AE1054" s="235"/>
      <c r="AF1054" s="235"/>
      <c r="AG1054" s="235"/>
      <c r="AH1054" s="235"/>
      <c r="AI1054" s="235"/>
      <c r="AJ1054" s="235"/>
      <c r="AK1054" s="235"/>
      <c r="AL1054" s="235"/>
      <c r="AM1054" s="235"/>
      <c r="AN1054" s="235"/>
      <c r="AO1054" s="235"/>
      <c r="AP1054" s="235"/>
      <c r="AQ1054" s="235"/>
      <c r="AR1054" s="235"/>
      <c r="AS1054" s="235"/>
      <c r="AT1054" s="235"/>
      <c r="AU1054" s="235"/>
      <c r="AV1054" s="235"/>
      <c r="AW1054" s="235"/>
      <c r="AX1054" s="235"/>
      <c r="AY1054" s="235"/>
      <c r="AZ1054" s="235"/>
      <c r="BA1054" s="235"/>
      <c r="BB1054" s="235"/>
      <c r="BC1054" s="235"/>
      <c r="BD1054" s="235"/>
      <c r="BE1054" s="235"/>
      <c r="BF1054" s="235"/>
      <c r="BG1054" s="235"/>
      <c r="BH1054" s="235"/>
      <c r="BI1054" s="235"/>
      <c r="BJ1054" s="235"/>
    </row>
    <row r="1055" spans="1:62" ht="15.75" x14ac:dyDescent="0.25">
      <c r="A1055" s="241"/>
      <c r="B1055" s="4"/>
      <c r="C1055" s="4"/>
      <c r="D1055" s="4"/>
      <c r="E1055" s="241"/>
      <c r="F1055" s="4"/>
      <c r="G1055" s="4"/>
      <c r="H1055" s="4"/>
      <c r="I1055" s="4"/>
      <c r="J1055" s="4"/>
      <c r="K1055" s="4"/>
      <c r="L1055" s="4"/>
      <c r="M1055" s="4"/>
      <c r="N1055" s="235"/>
      <c r="O1055" s="235"/>
      <c r="P1055" s="235"/>
      <c r="Q1055" s="235"/>
      <c r="R1055" s="235"/>
      <c r="S1055" s="235"/>
      <c r="T1055" s="235"/>
      <c r="U1055" s="235"/>
      <c r="V1055" s="235"/>
      <c r="W1055" s="235"/>
      <c r="X1055" s="235"/>
      <c r="Y1055" s="235"/>
      <c r="Z1055" s="235"/>
      <c r="AA1055" s="235"/>
      <c r="AB1055" s="235"/>
      <c r="AC1055" s="235"/>
      <c r="AD1055" s="235"/>
      <c r="AE1055" s="235"/>
      <c r="AF1055" s="235"/>
      <c r="AG1055" s="235"/>
      <c r="AH1055" s="235"/>
      <c r="AI1055" s="235"/>
      <c r="AJ1055" s="235"/>
      <c r="AK1055" s="235"/>
      <c r="AL1055" s="235"/>
      <c r="AM1055" s="235"/>
      <c r="AN1055" s="235"/>
      <c r="AO1055" s="235"/>
      <c r="AP1055" s="235"/>
      <c r="AQ1055" s="235"/>
      <c r="AR1055" s="235"/>
      <c r="AS1055" s="235"/>
      <c r="AT1055" s="235"/>
      <c r="AU1055" s="235"/>
      <c r="AV1055" s="235"/>
      <c r="AW1055" s="235"/>
      <c r="AX1055" s="235"/>
      <c r="AY1055" s="235"/>
      <c r="AZ1055" s="235"/>
      <c r="BA1055" s="235"/>
      <c r="BB1055" s="235"/>
      <c r="BC1055" s="235"/>
      <c r="BD1055" s="235"/>
      <c r="BE1055" s="235"/>
      <c r="BF1055" s="235"/>
      <c r="BG1055" s="235"/>
      <c r="BH1055" s="235"/>
      <c r="BI1055" s="235"/>
      <c r="BJ1055" s="235"/>
    </row>
    <row r="1056" spans="1:62" ht="15.75" x14ac:dyDescent="0.25">
      <c r="A1056" s="241"/>
      <c r="B1056" s="4"/>
      <c r="C1056" s="4"/>
      <c r="D1056" s="4"/>
      <c r="E1056" s="241"/>
      <c r="F1056" s="4"/>
      <c r="G1056" s="4"/>
      <c r="H1056" s="4"/>
      <c r="I1056" s="4"/>
      <c r="J1056" s="4"/>
      <c r="K1056" s="4"/>
      <c r="L1056" s="4"/>
      <c r="M1056" s="4"/>
    </row>
    <row r="1057" spans="1:13" ht="15.75" x14ac:dyDescent="0.25">
      <c r="A1057" s="241"/>
      <c r="B1057" s="4"/>
      <c r="C1057" s="4"/>
      <c r="D1057" s="4"/>
      <c r="E1057" s="241"/>
      <c r="F1057" s="4"/>
      <c r="G1057" s="4"/>
      <c r="H1057" s="4"/>
      <c r="I1057" s="4"/>
      <c r="J1057" s="4"/>
      <c r="K1057" s="4"/>
      <c r="L1057" s="4"/>
      <c r="M1057" s="4"/>
    </row>
    <row r="1058" spans="1:13" ht="15.75" x14ac:dyDescent="0.25">
      <c r="A1058" s="241"/>
      <c r="B1058" s="4"/>
      <c r="C1058" s="4"/>
      <c r="D1058" s="4"/>
      <c r="E1058" s="241"/>
      <c r="F1058" s="4"/>
      <c r="G1058" s="4"/>
      <c r="H1058" s="4"/>
      <c r="I1058" s="4"/>
      <c r="J1058" s="4"/>
      <c r="K1058" s="4"/>
      <c r="L1058" s="4"/>
      <c r="M1058" s="4"/>
    </row>
    <row r="1059" spans="1:13" ht="15.75" x14ac:dyDescent="0.25">
      <c r="A1059" s="241"/>
      <c r="B1059" s="4"/>
      <c r="C1059" s="4"/>
      <c r="D1059" s="4"/>
      <c r="E1059" s="241"/>
      <c r="F1059" s="4"/>
      <c r="G1059" s="4"/>
      <c r="H1059" s="4"/>
      <c r="I1059" s="4"/>
      <c r="J1059" s="4"/>
      <c r="K1059" s="4"/>
      <c r="L1059" s="4"/>
      <c r="M1059" s="4"/>
    </row>
    <row r="1060" spans="1:13" ht="15.75" x14ac:dyDescent="0.25">
      <c r="A1060" s="241"/>
      <c r="B1060" s="4"/>
      <c r="C1060" s="4"/>
      <c r="D1060" s="4"/>
      <c r="E1060" s="241"/>
      <c r="F1060" s="4"/>
      <c r="G1060" s="4"/>
      <c r="H1060" s="4"/>
      <c r="I1060" s="4"/>
      <c r="J1060" s="4"/>
      <c r="K1060" s="4"/>
      <c r="L1060" s="4"/>
      <c r="M1060" s="4"/>
    </row>
    <row r="1061" spans="1:13" ht="15.75" x14ac:dyDescent="0.25">
      <c r="A1061" s="241"/>
      <c r="B1061" s="4"/>
      <c r="C1061" s="4"/>
      <c r="D1061" s="4"/>
      <c r="E1061" s="241"/>
      <c r="F1061" s="4"/>
      <c r="G1061" s="4"/>
      <c r="H1061" s="4"/>
      <c r="I1061" s="4"/>
      <c r="J1061" s="4"/>
      <c r="K1061" s="4"/>
      <c r="L1061" s="4"/>
      <c r="M1061" s="4"/>
    </row>
    <row r="1062" spans="1:13" ht="15.75" x14ac:dyDescent="0.25">
      <c r="A1062" s="241"/>
      <c r="B1062" s="4"/>
      <c r="C1062" s="4"/>
      <c r="D1062" s="4"/>
      <c r="E1062" s="241"/>
      <c r="F1062" s="4"/>
      <c r="G1062" s="4"/>
      <c r="H1062" s="4"/>
      <c r="I1062" s="4"/>
      <c r="J1062" s="4"/>
      <c r="K1062" s="4"/>
      <c r="L1062" s="4"/>
      <c r="M1062" s="4"/>
    </row>
    <row r="1063" spans="1:13" ht="15.75" x14ac:dyDescent="0.25">
      <c r="A1063" s="241"/>
      <c r="B1063" s="4"/>
      <c r="C1063" s="4"/>
      <c r="D1063" s="4"/>
      <c r="E1063" s="241"/>
      <c r="F1063" s="4"/>
      <c r="G1063" s="4"/>
      <c r="H1063" s="4"/>
      <c r="I1063" s="4"/>
      <c r="J1063" s="4"/>
      <c r="K1063" s="4"/>
      <c r="L1063" s="4"/>
      <c r="M1063" s="4"/>
    </row>
    <row r="1064" spans="1:13" ht="15.75" x14ac:dyDescent="0.25">
      <c r="A1064" s="241"/>
      <c r="B1064" s="4"/>
      <c r="C1064" s="4"/>
      <c r="D1064" s="4"/>
      <c r="E1064" s="241"/>
      <c r="F1064" s="4"/>
      <c r="G1064" s="4"/>
      <c r="H1064" s="4"/>
      <c r="I1064" s="4"/>
      <c r="J1064" s="4"/>
      <c r="K1064" s="4"/>
      <c r="L1064" s="4"/>
      <c r="M1064" s="4"/>
    </row>
    <row r="1065" spans="1:13" ht="15.75" x14ac:dyDescent="0.25">
      <c r="A1065" s="241"/>
      <c r="B1065" s="4"/>
      <c r="C1065" s="4"/>
      <c r="D1065" s="4"/>
      <c r="E1065" s="241"/>
      <c r="F1065" s="4"/>
      <c r="G1065" s="4"/>
      <c r="H1065" s="4"/>
      <c r="I1065" s="4"/>
      <c r="J1065" s="4"/>
      <c r="K1065" s="4"/>
      <c r="L1065" s="4"/>
      <c r="M1065" s="4"/>
    </row>
    <row r="1066" spans="1:13" ht="15.75" x14ac:dyDescent="0.25">
      <c r="A1066" s="241"/>
      <c r="B1066" s="4"/>
      <c r="C1066" s="4"/>
      <c r="D1066" s="4"/>
      <c r="E1066" s="241"/>
      <c r="F1066" s="4"/>
      <c r="G1066" s="4"/>
      <c r="H1066" s="4"/>
      <c r="I1066" s="4"/>
      <c r="J1066" s="4"/>
      <c r="K1066" s="4"/>
      <c r="L1066" s="4"/>
      <c r="M1066" s="4"/>
    </row>
    <row r="1067" spans="1:13" ht="15.75" x14ac:dyDescent="0.25">
      <c r="A1067" s="241"/>
      <c r="B1067" s="4"/>
      <c r="C1067" s="4"/>
      <c r="D1067" s="4"/>
      <c r="E1067" s="241"/>
      <c r="F1067" s="4"/>
      <c r="G1067" s="4"/>
      <c r="H1067" s="4"/>
      <c r="I1067" s="4"/>
      <c r="J1067" s="4"/>
      <c r="K1067" s="4"/>
      <c r="L1067" s="4"/>
      <c r="M1067" s="4"/>
    </row>
    <row r="1068" spans="1:13" ht="15.75" x14ac:dyDescent="0.25">
      <c r="A1068" s="241"/>
      <c r="B1068" s="4"/>
      <c r="C1068" s="4"/>
      <c r="D1068" s="4"/>
      <c r="E1068" s="241"/>
      <c r="F1068" s="4"/>
      <c r="G1068" s="4"/>
      <c r="H1068" s="4"/>
      <c r="I1068" s="4"/>
      <c r="J1068" s="4"/>
      <c r="K1068" s="4"/>
      <c r="L1068" s="4"/>
      <c r="M1068" s="4"/>
    </row>
    <row r="1069" spans="1:13" ht="15.75" x14ac:dyDescent="0.25">
      <c r="A1069" s="241"/>
      <c r="B1069" s="4"/>
      <c r="C1069" s="4"/>
      <c r="D1069" s="4"/>
      <c r="E1069" s="241"/>
      <c r="F1069" s="4"/>
      <c r="G1069" s="4"/>
      <c r="H1069" s="4"/>
      <c r="I1069" s="4"/>
      <c r="J1069" s="4"/>
      <c r="K1069" s="4"/>
      <c r="L1069" s="4"/>
      <c r="M1069" s="4"/>
    </row>
    <row r="1070" spans="1:13" ht="15.75" x14ac:dyDescent="0.25">
      <c r="A1070" s="241"/>
      <c r="B1070" s="4"/>
      <c r="C1070" s="4"/>
      <c r="D1070" s="4"/>
      <c r="E1070" s="241"/>
      <c r="F1070" s="4"/>
      <c r="G1070" s="4"/>
      <c r="H1070" s="4"/>
      <c r="I1070" s="4"/>
      <c r="J1070" s="4"/>
      <c r="K1070" s="4"/>
      <c r="L1070" s="4"/>
      <c r="M1070" s="4"/>
    </row>
    <row r="1071" spans="1:13" ht="15.75" x14ac:dyDescent="0.25">
      <c r="A1071" s="241"/>
      <c r="B1071" s="4"/>
      <c r="C1071" s="4"/>
      <c r="D1071" s="4"/>
      <c r="E1071" s="241"/>
      <c r="F1071" s="4"/>
      <c r="G1071" s="4"/>
      <c r="H1071" s="4"/>
      <c r="I1071" s="4"/>
      <c r="J1071" s="4"/>
      <c r="K1071" s="4"/>
      <c r="L1071" s="4"/>
      <c r="M1071" s="4"/>
    </row>
    <row r="1072" spans="1:13" ht="15.75" x14ac:dyDescent="0.25">
      <c r="A1072" s="241"/>
      <c r="B1072" s="4"/>
      <c r="C1072" s="4"/>
      <c r="D1072" s="4"/>
      <c r="E1072" s="241"/>
      <c r="F1072" s="4"/>
      <c r="G1072" s="4"/>
      <c r="H1072" s="4"/>
      <c r="I1072" s="4"/>
      <c r="J1072" s="4"/>
      <c r="K1072" s="4"/>
      <c r="L1072" s="4"/>
      <c r="M1072" s="4"/>
    </row>
    <row r="1073" spans="1:13" ht="15.75" x14ac:dyDescent="0.25">
      <c r="A1073" s="241"/>
      <c r="B1073" s="4"/>
      <c r="C1073" s="4"/>
      <c r="D1073" s="4"/>
      <c r="E1073" s="241"/>
      <c r="F1073" s="4"/>
      <c r="G1073" s="4"/>
      <c r="H1073" s="4"/>
      <c r="I1073" s="4"/>
      <c r="J1073" s="4"/>
      <c r="K1073" s="4"/>
      <c r="L1073" s="4"/>
      <c r="M1073" s="4"/>
    </row>
    <row r="1074" spans="1:13" ht="15.75" x14ac:dyDescent="0.25">
      <c r="A1074" s="241"/>
      <c r="B1074" s="4"/>
      <c r="C1074" s="4"/>
      <c r="D1074" s="4"/>
      <c r="E1074" s="241"/>
      <c r="F1074" s="4"/>
      <c r="G1074" s="4"/>
      <c r="H1074" s="4"/>
      <c r="I1074" s="4"/>
      <c r="J1074" s="4"/>
      <c r="K1074" s="4"/>
      <c r="L1074" s="4"/>
      <c r="M1074" s="4"/>
    </row>
    <row r="1075" spans="1:13" ht="15.75" x14ac:dyDescent="0.25">
      <c r="A1075" s="241"/>
      <c r="B1075" s="4"/>
      <c r="C1075" s="4"/>
      <c r="D1075" s="4"/>
      <c r="E1075" s="241"/>
      <c r="F1075" s="4"/>
      <c r="G1075" s="4"/>
      <c r="H1075" s="4"/>
      <c r="I1075" s="4"/>
      <c r="J1075" s="4"/>
      <c r="K1075" s="4"/>
      <c r="L1075" s="4"/>
      <c r="M1075" s="4"/>
    </row>
    <row r="1076" spans="1:13" ht="15.75" x14ac:dyDescent="0.25">
      <c r="A1076" s="241"/>
      <c r="B1076" s="4"/>
      <c r="C1076" s="4"/>
      <c r="D1076" s="4"/>
      <c r="E1076" s="241"/>
      <c r="F1076" s="4"/>
      <c r="G1076" s="4"/>
      <c r="H1076" s="4"/>
      <c r="I1076" s="4"/>
      <c r="J1076" s="4"/>
      <c r="K1076" s="4"/>
      <c r="L1076" s="4"/>
      <c r="M1076" s="4"/>
    </row>
    <row r="1077" spans="1:13" ht="15.75" x14ac:dyDescent="0.25">
      <c r="A1077" s="241"/>
      <c r="B1077" s="4"/>
      <c r="C1077" s="4"/>
      <c r="D1077" s="4"/>
      <c r="E1077" s="241"/>
      <c r="F1077" s="4"/>
      <c r="G1077" s="4"/>
      <c r="H1077" s="4"/>
      <c r="I1077" s="4"/>
      <c r="J1077" s="4"/>
      <c r="K1077" s="4"/>
      <c r="L1077" s="4"/>
      <c r="M1077" s="4"/>
    </row>
    <row r="1078" spans="1:13" ht="15.75" x14ac:dyDescent="0.25">
      <c r="A1078" s="241"/>
      <c r="B1078" s="4"/>
      <c r="C1078" s="4"/>
      <c r="D1078" s="4"/>
      <c r="E1078" s="241"/>
      <c r="F1078" s="4"/>
      <c r="G1078" s="4"/>
      <c r="H1078" s="4"/>
      <c r="I1078" s="4"/>
      <c r="J1078" s="4"/>
      <c r="K1078" s="4"/>
      <c r="L1078" s="4"/>
      <c r="M1078" s="4"/>
    </row>
    <row r="1079" spans="1:13" ht="15.75" x14ac:dyDescent="0.25">
      <c r="A1079" s="241"/>
      <c r="B1079" s="4"/>
      <c r="C1079" s="4"/>
      <c r="D1079" s="4"/>
      <c r="E1079" s="241"/>
      <c r="F1079" s="4"/>
      <c r="G1079" s="4"/>
      <c r="H1079" s="4"/>
      <c r="I1079" s="4"/>
      <c r="J1079" s="4"/>
      <c r="K1079" s="4"/>
      <c r="L1079" s="4"/>
      <c r="M1079" s="4"/>
    </row>
    <row r="1080" spans="1:13" ht="15.75" x14ac:dyDescent="0.25">
      <c r="A1080" s="241"/>
      <c r="B1080" s="4"/>
      <c r="C1080" s="4"/>
      <c r="D1080" s="4"/>
      <c r="E1080" s="241"/>
      <c r="F1080" s="4"/>
      <c r="G1080" s="4"/>
      <c r="H1080" s="4"/>
      <c r="I1080" s="4"/>
      <c r="J1080" s="4"/>
      <c r="K1080" s="4"/>
      <c r="L1080" s="4"/>
      <c r="M1080" s="4"/>
    </row>
    <row r="1081" spans="1:13" ht="15.75" x14ac:dyDescent="0.25">
      <c r="A1081" s="241"/>
      <c r="B1081" s="4"/>
      <c r="C1081" s="4"/>
      <c r="D1081" s="4"/>
      <c r="E1081" s="241"/>
      <c r="F1081" s="4"/>
      <c r="G1081" s="4"/>
      <c r="H1081" s="4"/>
      <c r="I1081" s="4"/>
      <c r="J1081" s="4"/>
      <c r="K1081" s="4"/>
      <c r="L1081" s="4"/>
      <c r="M1081" s="4"/>
    </row>
    <row r="1082" spans="1:13" ht="15.75" x14ac:dyDescent="0.25">
      <c r="A1082" s="241"/>
      <c r="B1082" s="4"/>
      <c r="C1082" s="4"/>
      <c r="D1082" s="4"/>
      <c r="E1082" s="241"/>
      <c r="F1082" s="4"/>
      <c r="G1082" s="4"/>
      <c r="H1082" s="4"/>
      <c r="I1082" s="4"/>
      <c r="J1082" s="4"/>
      <c r="K1082" s="4"/>
      <c r="L1082" s="4"/>
      <c r="M1082" s="4"/>
    </row>
    <row r="1083" spans="1:13" ht="15.75" x14ac:dyDescent="0.25">
      <c r="A1083" s="241"/>
      <c r="B1083" s="4"/>
      <c r="C1083" s="4"/>
      <c r="D1083" s="4"/>
      <c r="E1083" s="241"/>
      <c r="F1083" s="4"/>
      <c r="G1083" s="4"/>
      <c r="H1083" s="4"/>
      <c r="I1083" s="4"/>
      <c r="J1083" s="4"/>
      <c r="K1083" s="4"/>
      <c r="L1083" s="4"/>
      <c r="M1083" s="4"/>
    </row>
    <row r="1084" spans="1:13" ht="15.75" x14ac:dyDescent="0.25">
      <c r="A1084" s="241"/>
      <c r="B1084" s="4"/>
      <c r="C1084" s="4"/>
      <c r="D1084" s="4"/>
      <c r="E1084" s="241"/>
      <c r="F1084" s="4"/>
      <c r="G1084" s="4"/>
      <c r="H1084" s="4"/>
      <c r="I1084" s="4"/>
      <c r="J1084" s="4"/>
      <c r="K1084" s="4"/>
      <c r="L1084" s="4"/>
      <c r="M1084" s="4"/>
    </row>
    <row r="1085" spans="1:13" ht="15.75" x14ac:dyDescent="0.25">
      <c r="A1085" s="241"/>
      <c r="B1085" s="4"/>
      <c r="C1085" s="4"/>
      <c r="D1085" s="4"/>
      <c r="E1085" s="241"/>
      <c r="F1085" s="4"/>
      <c r="G1085" s="4"/>
      <c r="H1085" s="4"/>
      <c r="I1085" s="4"/>
      <c r="J1085" s="4"/>
      <c r="K1085" s="4"/>
      <c r="L1085" s="4"/>
      <c r="M1085" s="4"/>
    </row>
    <row r="1086" spans="1:13" ht="15.75" x14ac:dyDescent="0.25">
      <c r="A1086" s="241"/>
      <c r="B1086" s="4"/>
      <c r="C1086" s="4"/>
      <c r="D1086" s="4"/>
      <c r="E1086" s="241"/>
      <c r="F1086" s="4"/>
      <c r="G1086" s="4"/>
      <c r="H1086" s="4"/>
      <c r="I1086" s="4"/>
      <c r="J1086" s="4"/>
      <c r="K1086" s="4"/>
      <c r="L1086" s="4"/>
      <c r="M1086" s="4"/>
    </row>
    <row r="1087" spans="1:13" ht="15.75" x14ac:dyDescent="0.25">
      <c r="A1087" s="241"/>
      <c r="B1087" s="4"/>
      <c r="C1087" s="4"/>
      <c r="D1087" s="4"/>
      <c r="E1087" s="241"/>
      <c r="F1087" s="4"/>
      <c r="G1087" s="4"/>
      <c r="H1087" s="4"/>
      <c r="I1087" s="4"/>
      <c r="J1087" s="4"/>
      <c r="K1087" s="4"/>
      <c r="L1087" s="4"/>
      <c r="M1087" s="4"/>
    </row>
    <row r="1088" spans="1:13" ht="15.75" x14ac:dyDescent="0.25">
      <c r="A1088" s="241"/>
      <c r="B1088" s="4"/>
      <c r="C1088" s="4"/>
      <c r="D1088" s="4"/>
      <c r="E1088" s="241"/>
      <c r="F1088" s="4"/>
      <c r="G1088" s="4"/>
      <c r="H1088" s="4"/>
      <c r="I1088" s="4"/>
      <c r="J1088" s="4"/>
      <c r="K1088" s="4"/>
      <c r="L1088" s="4"/>
      <c r="M1088" s="4"/>
    </row>
    <row r="1089" spans="1:13" ht="15.75" x14ac:dyDescent="0.25">
      <c r="A1089" s="241"/>
      <c r="B1089" s="4"/>
      <c r="C1089" s="4"/>
      <c r="D1089" s="4"/>
      <c r="E1089" s="241"/>
      <c r="F1089" s="4"/>
      <c r="G1089" s="4"/>
      <c r="H1089" s="4"/>
      <c r="I1089" s="4"/>
      <c r="J1089" s="4"/>
      <c r="K1089" s="4"/>
      <c r="L1089" s="4"/>
      <c r="M1089" s="4"/>
    </row>
    <row r="1090" spans="1:13" ht="15.75" x14ac:dyDescent="0.25">
      <c r="A1090" s="241"/>
      <c r="B1090" s="4"/>
      <c r="C1090" s="4"/>
      <c r="D1090" s="4"/>
      <c r="E1090" s="241"/>
      <c r="F1090" s="4"/>
      <c r="G1090" s="4"/>
      <c r="H1090" s="4"/>
      <c r="I1090" s="4"/>
      <c r="J1090" s="4"/>
      <c r="K1090" s="4"/>
      <c r="L1090" s="4"/>
      <c r="M1090" s="4"/>
    </row>
    <row r="1091" spans="1:13" ht="15.75" x14ac:dyDescent="0.25">
      <c r="A1091" s="241"/>
      <c r="B1091" s="4"/>
      <c r="C1091" s="4"/>
      <c r="D1091" s="4"/>
      <c r="E1091" s="241"/>
      <c r="F1091" s="4"/>
      <c r="G1091" s="4"/>
      <c r="H1091" s="4"/>
      <c r="I1091" s="4"/>
      <c r="J1091" s="4"/>
      <c r="K1091" s="4"/>
      <c r="L1091" s="4"/>
      <c r="M1091" s="4"/>
    </row>
    <row r="1092" spans="1:13" ht="15.75" x14ac:dyDescent="0.25">
      <c r="A1092" s="241"/>
      <c r="B1092" s="4"/>
      <c r="C1092" s="4"/>
      <c r="D1092" s="4"/>
      <c r="E1092" s="241"/>
      <c r="F1092" s="4"/>
      <c r="G1092" s="4"/>
      <c r="H1092" s="4"/>
      <c r="I1092" s="4"/>
      <c r="J1092" s="4"/>
      <c r="K1092" s="4"/>
      <c r="L1092" s="4"/>
      <c r="M1092" s="4"/>
    </row>
    <row r="1093" spans="1:13" ht="15.75" x14ac:dyDescent="0.25">
      <c r="A1093" s="241"/>
      <c r="B1093" s="4"/>
      <c r="C1093" s="4"/>
      <c r="D1093" s="4"/>
      <c r="E1093" s="241"/>
      <c r="F1093" s="4"/>
      <c r="G1093" s="4"/>
      <c r="H1093" s="4"/>
      <c r="I1093" s="4"/>
      <c r="J1093" s="4"/>
      <c r="K1093" s="4"/>
      <c r="L1093" s="4"/>
      <c r="M1093" s="4"/>
    </row>
    <row r="1094" spans="1:13" ht="15.75" x14ac:dyDescent="0.25">
      <c r="A1094" s="241"/>
      <c r="B1094" s="4"/>
      <c r="C1094" s="4"/>
      <c r="D1094" s="4"/>
      <c r="E1094" s="241"/>
      <c r="F1094" s="4"/>
      <c r="G1094" s="4"/>
      <c r="H1094" s="4"/>
      <c r="I1094" s="4"/>
      <c r="J1094" s="4"/>
      <c r="K1094" s="4"/>
      <c r="L1094" s="4"/>
      <c r="M1094" s="4"/>
    </row>
    <row r="1095" spans="1:13" ht="15.75" x14ac:dyDescent="0.25">
      <c r="A1095" s="241"/>
      <c r="B1095" s="4"/>
      <c r="C1095" s="4"/>
      <c r="D1095" s="4"/>
      <c r="E1095" s="241"/>
      <c r="F1095" s="4"/>
      <c r="G1095" s="4"/>
      <c r="H1095" s="4"/>
      <c r="I1095" s="4"/>
      <c r="J1095" s="4"/>
      <c r="K1095" s="4"/>
      <c r="L1095" s="4"/>
      <c r="M1095" s="4"/>
    </row>
    <row r="1096" spans="1:13" ht="15.75" x14ac:dyDescent="0.25">
      <c r="A1096" s="241"/>
      <c r="B1096" s="4"/>
      <c r="C1096" s="4"/>
      <c r="D1096" s="4"/>
      <c r="E1096" s="241"/>
      <c r="F1096" s="4"/>
      <c r="G1096" s="4"/>
      <c r="H1096" s="4"/>
      <c r="I1096" s="4"/>
      <c r="J1096" s="4"/>
      <c r="K1096" s="4"/>
      <c r="L1096" s="4"/>
      <c r="M1096" s="4"/>
    </row>
    <row r="1097" spans="1:13" ht="15.75" x14ac:dyDescent="0.25">
      <c r="A1097" s="241"/>
      <c r="B1097" s="4"/>
      <c r="C1097" s="4"/>
      <c r="D1097" s="4"/>
      <c r="E1097" s="241"/>
      <c r="F1097" s="4"/>
      <c r="G1097" s="4"/>
      <c r="H1097" s="4"/>
      <c r="I1097" s="4"/>
      <c r="J1097" s="4"/>
      <c r="K1097" s="4"/>
      <c r="L1097" s="4"/>
      <c r="M1097" s="4"/>
    </row>
    <row r="1098" spans="1:13" ht="15.75" x14ac:dyDescent="0.25">
      <c r="A1098" s="241"/>
      <c r="B1098" s="4"/>
      <c r="C1098" s="4"/>
      <c r="D1098" s="4"/>
      <c r="E1098" s="241"/>
      <c r="F1098" s="4"/>
      <c r="G1098" s="4"/>
      <c r="H1098" s="4"/>
      <c r="I1098" s="4"/>
      <c r="J1098" s="4"/>
      <c r="K1098" s="4"/>
      <c r="L1098" s="4"/>
      <c r="M1098" s="4"/>
    </row>
    <row r="1099" spans="1:13" ht="15.75" x14ac:dyDescent="0.25">
      <c r="A1099" s="241"/>
      <c r="B1099" s="4"/>
      <c r="C1099" s="4"/>
      <c r="D1099" s="4"/>
      <c r="E1099" s="241"/>
      <c r="F1099" s="4"/>
      <c r="G1099" s="4"/>
      <c r="H1099" s="4"/>
      <c r="I1099" s="4"/>
      <c r="J1099" s="4"/>
      <c r="K1099" s="4"/>
      <c r="L1099" s="4"/>
      <c r="M1099" s="4"/>
    </row>
    <row r="1100" spans="1:13" ht="15.75" x14ac:dyDescent="0.25">
      <c r="A1100" s="241"/>
      <c r="B1100" s="4"/>
      <c r="C1100" s="4"/>
      <c r="D1100" s="4"/>
      <c r="E1100" s="241"/>
      <c r="F1100" s="4"/>
      <c r="G1100" s="4"/>
      <c r="H1100" s="4"/>
      <c r="I1100" s="4"/>
      <c r="J1100" s="4"/>
      <c r="K1100" s="4"/>
      <c r="L1100" s="4"/>
      <c r="M1100" s="4"/>
    </row>
    <row r="1101" spans="1:13" ht="15.75" x14ac:dyDescent="0.25">
      <c r="A1101" s="241"/>
      <c r="B1101" s="4"/>
      <c r="C1101" s="4"/>
      <c r="D1101" s="4"/>
      <c r="E1101" s="241"/>
      <c r="F1101" s="4"/>
      <c r="G1101" s="4"/>
      <c r="H1101" s="4"/>
      <c r="I1101" s="4"/>
      <c r="J1101" s="4"/>
      <c r="K1101" s="4"/>
      <c r="L1101" s="4"/>
      <c r="M1101" s="4"/>
    </row>
    <row r="1102" spans="1:13" ht="15.75" x14ac:dyDescent="0.25">
      <c r="A1102" s="241"/>
      <c r="B1102" s="4"/>
      <c r="C1102" s="4"/>
      <c r="D1102" s="4"/>
      <c r="E1102" s="241"/>
      <c r="F1102" s="4"/>
      <c r="G1102" s="4"/>
      <c r="H1102" s="4"/>
      <c r="I1102" s="4"/>
      <c r="J1102" s="4"/>
      <c r="K1102" s="4"/>
      <c r="L1102" s="4"/>
      <c r="M1102" s="4"/>
    </row>
    <row r="1103" spans="1:13" ht="15.75" x14ac:dyDescent="0.25">
      <c r="A1103" s="241"/>
      <c r="B1103" s="4"/>
      <c r="C1103" s="4"/>
      <c r="D1103" s="4"/>
      <c r="E1103" s="241"/>
      <c r="F1103" s="4"/>
      <c r="G1103" s="4"/>
      <c r="H1103" s="4"/>
      <c r="I1103" s="4"/>
      <c r="J1103" s="4"/>
      <c r="K1103" s="4"/>
      <c r="L1103" s="4"/>
      <c r="M1103" s="4"/>
    </row>
    <row r="1104" spans="1:13" ht="15.75" x14ac:dyDescent="0.25">
      <c r="A1104" s="241"/>
      <c r="B1104" s="4"/>
      <c r="C1104" s="4"/>
      <c r="D1104" s="4"/>
      <c r="E1104" s="241"/>
      <c r="F1104" s="4"/>
      <c r="G1104" s="4"/>
      <c r="H1104" s="4"/>
      <c r="I1104" s="4"/>
      <c r="J1104" s="4"/>
      <c r="K1104" s="4"/>
      <c r="L1104" s="4"/>
      <c r="M1104" s="4"/>
    </row>
    <row r="1105" spans="1:13" ht="15.75" x14ac:dyDescent="0.25">
      <c r="A1105" s="241"/>
      <c r="B1105" s="4"/>
      <c r="C1105" s="4"/>
      <c r="D1105" s="4"/>
      <c r="E1105" s="241"/>
      <c r="F1105" s="4"/>
      <c r="G1105" s="4"/>
      <c r="H1105" s="4"/>
      <c r="I1105" s="4"/>
      <c r="J1105" s="4"/>
      <c r="K1105" s="4"/>
      <c r="L1105" s="4"/>
      <c r="M1105" s="4"/>
    </row>
    <row r="1106" spans="1:13" ht="15.75" x14ac:dyDescent="0.25">
      <c r="A1106" s="241"/>
      <c r="B1106" s="4"/>
      <c r="C1106" s="4"/>
      <c r="D1106" s="4"/>
      <c r="E1106" s="241"/>
      <c r="F1106" s="4"/>
      <c r="G1106" s="4"/>
      <c r="H1106" s="4"/>
      <c r="I1106" s="4"/>
      <c r="J1106" s="4"/>
      <c r="K1106" s="4"/>
      <c r="L1106" s="4"/>
      <c r="M1106" s="4"/>
    </row>
    <row r="1107" spans="1:13" ht="15.75" x14ac:dyDescent="0.25">
      <c r="A1107" s="241"/>
      <c r="B1107" s="4"/>
      <c r="C1107" s="4"/>
      <c r="D1107" s="4"/>
      <c r="E1107" s="241"/>
      <c r="F1107" s="4"/>
      <c r="G1107" s="4"/>
      <c r="H1107" s="4"/>
      <c r="I1107" s="4"/>
      <c r="J1107" s="4"/>
      <c r="K1107" s="4"/>
      <c r="L1107" s="4"/>
      <c r="M1107" s="4"/>
    </row>
    <row r="1108" spans="1:13" ht="15.75" x14ac:dyDescent="0.25">
      <c r="A1108" s="241"/>
      <c r="B1108" s="4"/>
      <c r="C1108" s="4"/>
      <c r="D1108" s="4"/>
      <c r="E1108" s="241"/>
      <c r="F1108" s="4"/>
      <c r="G1108" s="4"/>
      <c r="H1108" s="4"/>
      <c r="I1108" s="4"/>
      <c r="J1108" s="4"/>
      <c r="K1108" s="4"/>
      <c r="L1108" s="4"/>
      <c r="M1108" s="4"/>
    </row>
    <row r="1109" spans="1:13" ht="15.75" x14ac:dyDescent="0.25">
      <c r="A1109" s="241"/>
      <c r="B1109" s="4"/>
      <c r="C1109" s="4"/>
      <c r="D1109" s="4"/>
      <c r="E1109" s="241"/>
      <c r="F1109" s="4"/>
      <c r="G1109" s="4"/>
      <c r="H1109" s="4"/>
      <c r="I1109" s="4"/>
      <c r="J1109" s="4"/>
      <c r="K1109" s="4"/>
      <c r="L1109" s="4"/>
      <c r="M1109" s="4"/>
    </row>
    <row r="1110" spans="1:13" ht="15.75" x14ac:dyDescent="0.25">
      <c r="A1110" s="241"/>
      <c r="B1110" s="4"/>
      <c r="C1110" s="4"/>
      <c r="D1110" s="4"/>
      <c r="E1110" s="241"/>
      <c r="F1110" s="4"/>
      <c r="G1110" s="4"/>
      <c r="H1110" s="4"/>
      <c r="I1110" s="4"/>
      <c r="J1110" s="4"/>
      <c r="K1110" s="4"/>
      <c r="L1110" s="4"/>
      <c r="M1110" s="4"/>
    </row>
    <row r="1111" spans="1:13" ht="15.75" x14ac:dyDescent="0.25">
      <c r="A1111" s="241"/>
      <c r="B1111" s="4"/>
      <c r="C1111" s="4"/>
      <c r="D1111" s="4"/>
      <c r="E1111" s="241"/>
      <c r="F1111" s="4"/>
      <c r="G1111" s="4"/>
      <c r="H1111" s="4"/>
      <c r="I1111" s="4"/>
      <c r="J1111" s="4"/>
      <c r="K1111" s="4"/>
      <c r="L1111" s="4"/>
      <c r="M1111" s="4"/>
    </row>
    <row r="1112" spans="1:13" ht="15.75" x14ac:dyDescent="0.25">
      <c r="A1112" s="241"/>
      <c r="B1112" s="4"/>
      <c r="C1112" s="4"/>
      <c r="D1112" s="4"/>
      <c r="E1112" s="241"/>
      <c r="F1112" s="4"/>
      <c r="G1112" s="4"/>
      <c r="H1112" s="4"/>
      <c r="I1112" s="4"/>
      <c r="J1112" s="4"/>
      <c r="K1112" s="4"/>
      <c r="L1112" s="4"/>
      <c r="M1112" s="4"/>
    </row>
    <row r="1113" spans="1:13" ht="15.75" x14ac:dyDescent="0.25">
      <c r="A1113" s="241"/>
      <c r="B1113" s="4"/>
      <c r="C1113" s="4"/>
      <c r="D1113" s="4"/>
      <c r="E1113" s="241"/>
      <c r="F1113" s="4"/>
      <c r="G1113" s="4"/>
      <c r="H1113" s="4"/>
      <c r="I1113" s="4"/>
      <c r="J1113" s="4"/>
      <c r="K1113" s="4"/>
      <c r="L1113" s="4"/>
      <c r="M1113" s="4"/>
    </row>
    <row r="1114" spans="1:13" ht="15.75" x14ac:dyDescent="0.25">
      <c r="A1114" s="241"/>
      <c r="B1114" s="4"/>
      <c r="C1114" s="4"/>
      <c r="D1114" s="4"/>
      <c r="E1114" s="241"/>
      <c r="F1114" s="4"/>
      <c r="G1114" s="4"/>
      <c r="H1114" s="4"/>
      <c r="I1114" s="4"/>
      <c r="J1114" s="4"/>
      <c r="K1114" s="4"/>
      <c r="L1114" s="4"/>
      <c r="M1114" s="4"/>
    </row>
    <row r="1115" spans="1:13" ht="15.75" x14ac:dyDescent="0.25">
      <c r="A1115" s="241"/>
      <c r="B1115" s="4"/>
      <c r="C1115" s="4"/>
      <c r="D1115" s="4"/>
      <c r="E1115" s="241"/>
      <c r="F1115" s="4"/>
      <c r="G1115" s="4"/>
      <c r="H1115" s="4"/>
      <c r="I1115" s="4"/>
      <c r="J1115" s="4"/>
      <c r="K1115" s="4"/>
      <c r="L1115" s="4"/>
      <c r="M1115" s="4"/>
    </row>
    <row r="1116" spans="1:13" ht="15.75" x14ac:dyDescent="0.25">
      <c r="A1116" s="241"/>
      <c r="B1116" s="4"/>
      <c r="C1116" s="4"/>
      <c r="D1116" s="4"/>
      <c r="E1116" s="241"/>
      <c r="F1116" s="4"/>
      <c r="G1116" s="4"/>
      <c r="H1116" s="4"/>
      <c r="I1116" s="4"/>
      <c r="J1116" s="4"/>
      <c r="K1116" s="4"/>
      <c r="L1116" s="4"/>
      <c r="M1116" s="4"/>
    </row>
    <row r="1117" spans="1:13" ht="15.75" x14ac:dyDescent="0.25">
      <c r="A1117" s="241"/>
      <c r="B1117" s="4"/>
      <c r="C1117" s="4"/>
      <c r="D1117" s="4"/>
      <c r="E1117" s="241"/>
      <c r="F1117" s="4"/>
      <c r="G1117" s="4"/>
      <c r="H1117" s="4"/>
      <c r="I1117" s="4"/>
      <c r="J1117" s="4"/>
      <c r="K1117" s="4"/>
      <c r="L1117" s="4"/>
      <c r="M1117" s="4"/>
    </row>
    <row r="1118" spans="1:13" ht="15.75" x14ac:dyDescent="0.25">
      <c r="A1118" s="241"/>
      <c r="B1118" s="4"/>
      <c r="C1118" s="4"/>
      <c r="D1118" s="4"/>
      <c r="E1118" s="241"/>
      <c r="F1118" s="4"/>
      <c r="G1118" s="4"/>
      <c r="H1118" s="4"/>
      <c r="I1118" s="4"/>
      <c r="J1118" s="4"/>
      <c r="K1118" s="4"/>
      <c r="L1118" s="4"/>
      <c r="M1118" s="4"/>
    </row>
    <row r="1119" spans="1:13" ht="15.75" x14ac:dyDescent="0.25">
      <c r="A1119" s="241"/>
      <c r="B1119" s="4"/>
      <c r="C1119" s="4"/>
      <c r="D1119" s="4"/>
      <c r="E1119" s="241"/>
      <c r="F1119" s="4"/>
      <c r="G1119" s="4"/>
      <c r="H1119" s="4"/>
      <c r="I1119" s="4"/>
      <c r="J1119" s="4"/>
      <c r="K1119" s="4"/>
      <c r="L1119" s="4"/>
      <c r="M1119" s="4"/>
    </row>
    <row r="1120" spans="1:13" ht="15.75" x14ac:dyDescent="0.25">
      <c r="A1120" s="241"/>
      <c r="B1120" s="4"/>
      <c r="C1120" s="4"/>
      <c r="D1120" s="4"/>
      <c r="E1120" s="241"/>
      <c r="F1120" s="4"/>
      <c r="G1120" s="4"/>
      <c r="H1120" s="4"/>
      <c r="I1120" s="4"/>
      <c r="J1120" s="4"/>
      <c r="K1120" s="4"/>
      <c r="L1120" s="4"/>
      <c r="M1120" s="4"/>
    </row>
    <row r="1121" spans="1:13" ht="15.75" x14ac:dyDescent="0.25">
      <c r="A1121" s="241"/>
      <c r="B1121" s="4"/>
      <c r="C1121" s="4"/>
      <c r="D1121" s="4"/>
      <c r="E1121" s="241"/>
      <c r="F1121" s="4"/>
      <c r="G1121" s="4"/>
      <c r="H1121" s="4"/>
      <c r="I1121" s="4"/>
      <c r="J1121" s="4"/>
      <c r="K1121" s="4"/>
      <c r="L1121" s="4"/>
      <c r="M1121" s="4"/>
    </row>
    <row r="1122" spans="1:13" ht="15.75" x14ac:dyDescent="0.25">
      <c r="A1122" s="241"/>
      <c r="B1122" s="4"/>
      <c r="C1122" s="4"/>
      <c r="D1122" s="4"/>
      <c r="E1122" s="241"/>
      <c r="F1122" s="4"/>
      <c r="G1122" s="4"/>
      <c r="H1122" s="4"/>
      <c r="I1122" s="4"/>
      <c r="J1122" s="4"/>
      <c r="K1122" s="4"/>
      <c r="L1122" s="4"/>
      <c r="M1122" s="4"/>
    </row>
    <row r="1123" spans="1:13" ht="15.75" x14ac:dyDescent="0.25">
      <c r="A1123" s="241"/>
      <c r="B1123" s="4"/>
      <c r="C1123" s="4"/>
      <c r="D1123" s="4"/>
      <c r="E1123" s="241"/>
      <c r="F1123" s="4"/>
      <c r="G1123" s="4"/>
      <c r="H1123" s="4"/>
      <c r="I1123" s="4"/>
      <c r="J1123" s="4"/>
      <c r="K1123" s="4"/>
      <c r="L1123" s="4"/>
      <c r="M1123" s="4"/>
    </row>
    <row r="1124" spans="1:13" ht="15.75" x14ac:dyDescent="0.25">
      <c r="A1124" s="241"/>
      <c r="B1124" s="4"/>
      <c r="C1124" s="4"/>
      <c r="D1124" s="4"/>
      <c r="E1124" s="241"/>
      <c r="F1124" s="4"/>
      <c r="G1124" s="4"/>
      <c r="H1124" s="4"/>
      <c r="I1124" s="4"/>
      <c r="J1124" s="4"/>
      <c r="K1124" s="4"/>
      <c r="L1124" s="4"/>
      <c r="M1124" s="4"/>
    </row>
    <row r="1125" spans="1:13" ht="15.75" x14ac:dyDescent="0.25">
      <c r="A1125" s="241"/>
      <c r="B1125" s="4"/>
      <c r="C1125" s="4"/>
      <c r="D1125" s="4"/>
      <c r="E1125" s="241"/>
      <c r="F1125" s="4"/>
      <c r="G1125" s="4"/>
      <c r="H1125" s="4"/>
      <c r="I1125" s="4"/>
      <c r="J1125" s="4"/>
      <c r="K1125" s="4"/>
      <c r="L1125" s="4"/>
      <c r="M1125" s="4"/>
    </row>
    <row r="1126" spans="1:13" ht="15.75" x14ac:dyDescent="0.25">
      <c r="A1126" s="241"/>
      <c r="B1126" s="4"/>
      <c r="C1126" s="4"/>
      <c r="D1126" s="4"/>
      <c r="E1126" s="241"/>
      <c r="F1126" s="4"/>
      <c r="G1126" s="4"/>
      <c r="H1126" s="4"/>
      <c r="I1126" s="4"/>
      <c r="J1126" s="4"/>
      <c r="K1126" s="4"/>
      <c r="L1126" s="4"/>
      <c r="M1126" s="4"/>
    </row>
    <row r="1127" spans="1:13" ht="15.75" x14ac:dyDescent="0.25">
      <c r="A1127" s="241"/>
      <c r="B1127" s="4"/>
      <c r="C1127" s="4"/>
      <c r="D1127" s="4"/>
      <c r="E1127" s="241"/>
      <c r="F1127" s="4"/>
      <c r="G1127" s="4"/>
      <c r="H1127" s="4"/>
      <c r="I1127" s="4"/>
      <c r="J1127" s="4"/>
      <c r="K1127" s="4"/>
      <c r="L1127" s="4"/>
      <c r="M1127" s="4"/>
    </row>
    <row r="1128" spans="1:13" ht="15.75" x14ac:dyDescent="0.25">
      <c r="A1128" s="241"/>
      <c r="B1128" s="4"/>
      <c r="C1128" s="4"/>
      <c r="D1128" s="4"/>
      <c r="E1128" s="241"/>
      <c r="F1128" s="4"/>
      <c r="G1128" s="4"/>
      <c r="H1128" s="4"/>
      <c r="I1128" s="4"/>
      <c r="J1128" s="4"/>
      <c r="K1128" s="4"/>
      <c r="L1128" s="4"/>
      <c r="M1128" s="4"/>
    </row>
    <row r="1129" spans="1:13" ht="15.75" x14ac:dyDescent="0.25">
      <c r="A1129" s="241"/>
      <c r="B1129" s="4"/>
      <c r="C1129" s="4"/>
      <c r="D1129" s="4"/>
      <c r="E1129" s="241"/>
      <c r="F1129" s="4"/>
      <c r="G1129" s="4"/>
      <c r="H1129" s="4"/>
      <c r="I1129" s="4"/>
      <c r="J1129" s="4"/>
      <c r="K1129" s="4"/>
      <c r="L1129" s="4"/>
      <c r="M1129" s="4"/>
    </row>
    <row r="1130" spans="1:13" ht="15.75" x14ac:dyDescent="0.25">
      <c r="A1130" s="241"/>
      <c r="B1130" s="4"/>
      <c r="C1130" s="4"/>
      <c r="D1130" s="4"/>
      <c r="E1130" s="241"/>
      <c r="F1130" s="4"/>
      <c r="G1130" s="4"/>
      <c r="H1130" s="4"/>
      <c r="I1130" s="4"/>
      <c r="J1130" s="4"/>
      <c r="K1130" s="4"/>
      <c r="L1130" s="4"/>
      <c r="M1130" s="4"/>
    </row>
    <row r="1131" spans="1:13" ht="15.75" x14ac:dyDescent="0.25">
      <c r="A1131" s="241"/>
      <c r="B1131" s="4"/>
      <c r="C1131" s="4"/>
      <c r="D1131" s="4"/>
      <c r="E1131" s="241"/>
      <c r="F1131" s="4"/>
      <c r="G1131" s="4"/>
      <c r="H1131" s="4"/>
      <c r="I1131" s="4"/>
      <c r="J1131" s="4"/>
      <c r="K1131" s="4"/>
      <c r="L1131" s="4"/>
      <c r="M1131" s="4"/>
    </row>
    <row r="1132" spans="1:13" ht="15.75" x14ac:dyDescent="0.25">
      <c r="A1132" s="241"/>
      <c r="B1132" s="4"/>
      <c r="C1132" s="4"/>
      <c r="D1132" s="4"/>
      <c r="E1132" s="241"/>
      <c r="F1132" s="4"/>
      <c r="G1132" s="4"/>
      <c r="H1132" s="4"/>
      <c r="I1132" s="4"/>
      <c r="J1132" s="4"/>
      <c r="K1132" s="4"/>
      <c r="L1132" s="4"/>
      <c r="M1132" s="4"/>
    </row>
    <row r="1133" spans="1:13" ht="15.75" x14ac:dyDescent="0.25">
      <c r="A1133" s="241"/>
      <c r="B1133" s="4"/>
      <c r="C1133" s="4"/>
      <c r="D1133" s="4"/>
      <c r="E1133" s="241"/>
      <c r="F1133" s="4"/>
      <c r="G1133" s="4"/>
      <c r="H1133" s="4"/>
      <c r="I1133" s="4"/>
      <c r="J1133" s="4"/>
      <c r="K1133" s="4"/>
      <c r="L1133" s="4"/>
      <c r="M1133" s="4"/>
    </row>
    <row r="1134" spans="1:13" ht="15.75" x14ac:dyDescent="0.25">
      <c r="A1134" s="241"/>
      <c r="B1134" s="4"/>
      <c r="C1134" s="4"/>
      <c r="D1134" s="4"/>
      <c r="E1134" s="241"/>
      <c r="F1134" s="4"/>
      <c r="G1134" s="4"/>
      <c r="H1134" s="4"/>
      <c r="I1134" s="4"/>
      <c r="J1134" s="4"/>
      <c r="K1134" s="4"/>
      <c r="L1134" s="4"/>
      <c r="M1134" s="4"/>
    </row>
    <row r="1135" spans="1:13" ht="15.75" x14ac:dyDescent="0.25">
      <c r="A1135" s="241"/>
      <c r="B1135" s="4"/>
      <c r="C1135" s="4"/>
      <c r="D1135" s="4"/>
      <c r="E1135" s="241"/>
      <c r="F1135" s="4"/>
      <c r="G1135" s="4"/>
      <c r="H1135" s="4"/>
      <c r="I1135" s="4"/>
      <c r="J1135" s="4"/>
      <c r="K1135" s="4"/>
      <c r="L1135" s="4"/>
      <c r="M1135" s="4"/>
    </row>
    <row r="1136" spans="1:13" ht="15.75" x14ac:dyDescent="0.25">
      <c r="A1136" s="241"/>
      <c r="B1136" s="4"/>
      <c r="C1136" s="4"/>
      <c r="D1136" s="4"/>
      <c r="E1136" s="241"/>
      <c r="F1136" s="4"/>
      <c r="G1136" s="4"/>
      <c r="H1136" s="4"/>
      <c r="I1136" s="4"/>
      <c r="J1136" s="4"/>
      <c r="K1136" s="4"/>
      <c r="L1136" s="4"/>
      <c r="M1136" s="4"/>
    </row>
    <row r="1137" spans="1:13" ht="15.75" x14ac:dyDescent="0.25">
      <c r="A1137" s="241"/>
      <c r="B1137" s="4"/>
      <c r="C1137" s="4"/>
      <c r="D1137" s="4"/>
      <c r="E1137" s="241"/>
      <c r="F1137" s="4"/>
      <c r="G1137" s="4"/>
      <c r="H1137" s="4"/>
      <c r="I1137" s="4"/>
      <c r="J1137" s="4"/>
      <c r="K1137" s="4"/>
      <c r="L1137" s="4"/>
      <c r="M1137" s="4"/>
    </row>
    <row r="1138" spans="1:13" ht="15.75" x14ac:dyDescent="0.25">
      <c r="A1138" s="241"/>
      <c r="B1138" s="4"/>
      <c r="C1138" s="4"/>
      <c r="D1138" s="4"/>
      <c r="E1138" s="241"/>
      <c r="F1138" s="4"/>
      <c r="G1138" s="4"/>
      <c r="H1138" s="4"/>
      <c r="I1138" s="4"/>
      <c r="J1138" s="4"/>
      <c r="K1138" s="4"/>
      <c r="L1138" s="4"/>
      <c r="M1138" s="4"/>
    </row>
    <row r="1139" spans="1:13" ht="15.75" x14ac:dyDescent="0.25">
      <c r="A1139" s="241"/>
      <c r="B1139" s="4"/>
      <c r="C1139" s="4"/>
      <c r="D1139" s="4"/>
      <c r="E1139" s="241"/>
      <c r="F1139" s="4"/>
      <c r="G1139" s="4"/>
      <c r="H1139" s="4"/>
      <c r="I1139" s="4"/>
      <c r="J1139" s="4"/>
      <c r="K1139" s="4"/>
      <c r="L1139" s="4"/>
      <c r="M1139" s="4"/>
    </row>
    <row r="1140" spans="1:13" ht="15.75" x14ac:dyDescent="0.25">
      <c r="A1140" s="241"/>
      <c r="B1140" s="4"/>
      <c r="C1140" s="4"/>
      <c r="D1140" s="4"/>
      <c r="E1140" s="241"/>
      <c r="F1140" s="4"/>
      <c r="G1140" s="4"/>
      <c r="H1140" s="4"/>
      <c r="I1140" s="4"/>
      <c r="J1140" s="4"/>
      <c r="K1140" s="4"/>
      <c r="L1140" s="4"/>
      <c r="M1140" s="4"/>
    </row>
    <row r="1141" spans="1:13" ht="15.75" x14ac:dyDescent="0.25">
      <c r="A1141" s="241"/>
      <c r="B1141" s="4"/>
      <c r="C1141" s="4"/>
      <c r="D1141" s="4"/>
      <c r="E1141" s="241"/>
      <c r="F1141" s="4"/>
      <c r="G1141" s="4"/>
      <c r="H1141" s="4"/>
      <c r="I1141" s="4"/>
      <c r="J1141" s="4"/>
      <c r="K1141" s="4"/>
      <c r="L1141" s="4"/>
      <c r="M1141" s="4"/>
    </row>
    <row r="1142" spans="1:13" ht="15.75" x14ac:dyDescent="0.25">
      <c r="A1142" s="241"/>
      <c r="B1142" s="4"/>
      <c r="C1142" s="4"/>
      <c r="D1142" s="4"/>
      <c r="E1142" s="241"/>
      <c r="F1142" s="4"/>
      <c r="G1142" s="4"/>
      <c r="H1142" s="4"/>
      <c r="I1142" s="4"/>
      <c r="J1142" s="4"/>
      <c r="K1142" s="4"/>
      <c r="L1142" s="4"/>
      <c r="M1142" s="4"/>
    </row>
    <row r="1143" spans="1:13" ht="15.75" x14ac:dyDescent="0.25">
      <c r="A1143" s="241"/>
      <c r="B1143" s="4"/>
      <c r="C1143" s="4"/>
      <c r="D1143" s="4"/>
      <c r="E1143" s="241"/>
      <c r="F1143" s="4"/>
      <c r="G1143" s="4"/>
      <c r="H1143" s="4"/>
      <c r="I1143" s="4"/>
      <c r="J1143" s="4"/>
      <c r="K1143" s="4"/>
      <c r="L1143" s="4"/>
      <c r="M1143" s="4"/>
    </row>
    <row r="1144" spans="1:13" ht="15.75" x14ac:dyDescent="0.25">
      <c r="A1144" s="241"/>
      <c r="B1144" s="4"/>
      <c r="C1144" s="4"/>
      <c r="D1144" s="4"/>
      <c r="E1144" s="241"/>
      <c r="F1144" s="4"/>
      <c r="G1144" s="4"/>
      <c r="H1144" s="4"/>
      <c r="I1144" s="4"/>
      <c r="J1144" s="4"/>
      <c r="K1144" s="4"/>
      <c r="L1144" s="4"/>
      <c r="M1144" s="4"/>
    </row>
    <row r="1145" spans="1:13" ht="15.75" x14ac:dyDescent="0.25">
      <c r="A1145" s="241"/>
      <c r="B1145" s="4"/>
      <c r="C1145" s="4"/>
      <c r="D1145" s="4"/>
      <c r="E1145" s="241"/>
      <c r="F1145" s="4"/>
      <c r="G1145" s="4"/>
      <c r="H1145" s="4"/>
      <c r="I1145" s="4"/>
      <c r="J1145" s="4"/>
      <c r="K1145" s="4"/>
      <c r="L1145" s="4"/>
      <c r="M1145" s="4"/>
    </row>
    <row r="1146" spans="1:13" ht="15.75" x14ac:dyDescent="0.25">
      <c r="A1146" s="241"/>
      <c r="B1146" s="4"/>
      <c r="C1146" s="4"/>
      <c r="D1146" s="4"/>
      <c r="E1146" s="241"/>
      <c r="F1146" s="4"/>
      <c r="G1146" s="4"/>
      <c r="H1146" s="4"/>
      <c r="I1146" s="4"/>
      <c r="J1146" s="4"/>
      <c r="K1146" s="4"/>
      <c r="L1146" s="4"/>
      <c r="M1146" s="4"/>
    </row>
    <row r="1147" spans="1:13" ht="15.75" x14ac:dyDescent="0.25">
      <c r="A1147" s="241"/>
      <c r="B1147" s="4"/>
      <c r="C1147" s="4"/>
      <c r="D1147" s="4"/>
      <c r="E1147" s="241"/>
      <c r="F1147" s="4"/>
      <c r="G1147" s="4"/>
      <c r="H1147" s="4"/>
      <c r="I1147" s="4"/>
      <c r="J1147" s="4"/>
      <c r="K1147" s="4"/>
      <c r="L1147" s="4"/>
      <c r="M1147" s="4"/>
    </row>
    <row r="1148" spans="1:13" ht="15.75" x14ac:dyDescent="0.25">
      <c r="A1148" s="241"/>
      <c r="B1148" s="4"/>
      <c r="C1148" s="4"/>
      <c r="D1148" s="4"/>
      <c r="E1148" s="241"/>
      <c r="F1148" s="4"/>
      <c r="G1148" s="4"/>
      <c r="H1148" s="4"/>
      <c r="I1148" s="4"/>
      <c r="J1148" s="4"/>
      <c r="K1148" s="4"/>
      <c r="L1148" s="4"/>
      <c r="M1148" s="4"/>
    </row>
    <row r="1149" spans="1:13" ht="15.75" x14ac:dyDescent="0.25">
      <c r="A1149" s="241"/>
      <c r="B1149" s="4"/>
      <c r="C1149" s="4"/>
      <c r="D1149" s="4"/>
      <c r="E1149" s="241"/>
      <c r="F1149" s="4"/>
      <c r="G1149" s="4"/>
      <c r="H1149" s="4"/>
      <c r="I1149" s="4"/>
      <c r="J1149" s="4"/>
      <c r="K1149" s="4"/>
      <c r="L1149" s="4"/>
      <c r="M1149" s="4"/>
    </row>
    <row r="1150" spans="1:13" ht="15.75" x14ac:dyDescent="0.25">
      <c r="A1150" s="241"/>
      <c r="B1150" s="4"/>
      <c r="C1150" s="4"/>
      <c r="D1150" s="4"/>
      <c r="E1150" s="241"/>
      <c r="F1150" s="4"/>
      <c r="G1150" s="4"/>
      <c r="H1150" s="4"/>
      <c r="I1150" s="4"/>
      <c r="J1150" s="4"/>
      <c r="K1150" s="4"/>
      <c r="L1150" s="4"/>
      <c r="M1150" s="4"/>
    </row>
    <row r="1151" spans="1:13" ht="15.75" x14ac:dyDescent="0.25">
      <c r="A1151" s="241"/>
      <c r="B1151" s="4"/>
      <c r="C1151" s="4"/>
      <c r="D1151" s="4"/>
      <c r="E1151" s="241"/>
      <c r="F1151" s="4"/>
      <c r="G1151" s="4"/>
      <c r="H1151" s="4"/>
      <c r="I1151" s="4"/>
      <c r="J1151" s="4"/>
      <c r="K1151" s="4"/>
      <c r="L1151" s="4"/>
      <c r="M1151" s="4"/>
    </row>
    <row r="1152" spans="1:13" ht="15.75" x14ac:dyDescent="0.25">
      <c r="A1152" s="241"/>
      <c r="B1152" s="4"/>
      <c r="C1152" s="4"/>
      <c r="D1152" s="4"/>
      <c r="E1152" s="241"/>
      <c r="F1152" s="4"/>
      <c r="G1152" s="4"/>
      <c r="H1152" s="4"/>
      <c r="I1152" s="4"/>
      <c r="J1152" s="4"/>
      <c r="K1152" s="4"/>
      <c r="L1152" s="4"/>
      <c r="M1152" s="4"/>
    </row>
    <row r="1153" spans="1:13" ht="15.75" x14ac:dyDescent="0.25">
      <c r="A1153" s="241"/>
      <c r="B1153" s="4"/>
      <c r="C1153" s="4"/>
      <c r="D1153" s="4"/>
      <c r="E1153" s="241"/>
      <c r="F1153" s="4"/>
      <c r="G1153" s="4"/>
      <c r="H1153" s="4"/>
      <c r="I1153" s="4"/>
      <c r="J1153" s="4"/>
      <c r="K1153" s="4"/>
      <c r="L1153" s="4"/>
      <c r="M1153" s="4"/>
    </row>
    <row r="1154" spans="1:13" ht="15.75" x14ac:dyDescent="0.25">
      <c r="A1154" s="241"/>
      <c r="B1154" s="4"/>
      <c r="C1154" s="4"/>
      <c r="D1154" s="4"/>
      <c r="E1154" s="241"/>
      <c r="F1154" s="4"/>
      <c r="G1154" s="4"/>
      <c r="H1154" s="4"/>
      <c r="I1154" s="4"/>
      <c r="J1154" s="4"/>
      <c r="K1154" s="4"/>
      <c r="L1154" s="4"/>
      <c r="M1154" s="4"/>
    </row>
    <row r="1155" spans="1:13" ht="15.75" x14ac:dyDescent="0.25">
      <c r="A1155" s="241"/>
      <c r="B1155" s="4"/>
      <c r="C1155" s="4"/>
      <c r="D1155" s="4"/>
      <c r="E1155" s="241"/>
      <c r="F1155" s="4"/>
      <c r="G1155" s="4"/>
      <c r="H1155" s="4"/>
      <c r="I1155" s="4"/>
      <c r="J1155" s="4"/>
      <c r="K1155" s="4"/>
      <c r="L1155" s="4"/>
      <c r="M1155" s="4"/>
    </row>
    <row r="1156" spans="1:13" ht="15.75" x14ac:dyDescent="0.25">
      <c r="A1156" s="241"/>
      <c r="B1156" s="4"/>
      <c r="C1156" s="4"/>
      <c r="D1156" s="4"/>
      <c r="E1156" s="241"/>
      <c r="F1156" s="4"/>
      <c r="G1156" s="4"/>
      <c r="H1156" s="4"/>
      <c r="I1156" s="4"/>
      <c r="J1156" s="4"/>
      <c r="K1156" s="4"/>
      <c r="L1156" s="4"/>
      <c r="M1156" s="4"/>
    </row>
    <row r="1157" spans="1:13" ht="15.75" x14ac:dyDescent="0.25">
      <c r="A1157" s="241"/>
      <c r="B1157" s="4"/>
      <c r="C1157" s="4"/>
      <c r="D1157" s="4"/>
      <c r="E1157" s="241"/>
      <c r="F1157" s="4"/>
      <c r="G1157" s="4"/>
      <c r="H1157" s="4"/>
      <c r="I1157" s="4"/>
      <c r="J1157" s="4"/>
      <c r="K1157" s="4"/>
      <c r="L1157" s="4"/>
      <c r="M1157" s="4"/>
    </row>
    <row r="1158" spans="1:13" ht="15.75" x14ac:dyDescent="0.25">
      <c r="A1158" s="241"/>
      <c r="B1158" s="4"/>
      <c r="C1158" s="4"/>
      <c r="D1158" s="4"/>
      <c r="E1158" s="241"/>
      <c r="F1158" s="4"/>
      <c r="G1158" s="4"/>
      <c r="H1158" s="4"/>
      <c r="I1158" s="4"/>
      <c r="J1158" s="4"/>
      <c r="K1158" s="4"/>
      <c r="L1158" s="4"/>
      <c r="M1158" s="4"/>
    </row>
    <row r="1159" spans="1:13" ht="15.75" x14ac:dyDescent="0.25">
      <c r="A1159" s="241"/>
      <c r="B1159" s="4"/>
      <c r="C1159" s="4"/>
      <c r="D1159" s="4"/>
      <c r="E1159" s="241"/>
      <c r="F1159" s="4"/>
      <c r="G1159" s="4"/>
      <c r="H1159" s="4"/>
      <c r="I1159" s="4"/>
      <c r="J1159" s="4"/>
      <c r="K1159" s="4"/>
      <c r="L1159" s="4"/>
      <c r="M1159" s="4"/>
    </row>
    <row r="1160" spans="1:13" ht="15.75" x14ac:dyDescent="0.25">
      <c r="A1160" s="241"/>
      <c r="B1160" s="4"/>
      <c r="C1160" s="4"/>
      <c r="D1160" s="4"/>
      <c r="E1160" s="241"/>
      <c r="F1160" s="4"/>
      <c r="G1160" s="4"/>
      <c r="H1160" s="4"/>
      <c r="I1160" s="4"/>
      <c r="J1160" s="4"/>
      <c r="K1160" s="4"/>
      <c r="L1160" s="4"/>
      <c r="M1160" s="4"/>
    </row>
    <row r="1161" spans="1:13" ht="15.75" x14ac:dyDescent="0.25">
      <c r="A1161" s="241"/>
      <c r="B1161" s="4"/>
      <c r="C1161" s="4"/>
      <c r="D1161" s="4"/>
      <c r="E1161" s="241"/>
      <c r="F1161" s="4"/>
      <c r="G1161" s="4"/>
      <c r="H1161" s="4"/>
      <c r="I1161" s="4"/>
      <c r="J1161" s="4"/>
      <c r="K1161" s="4"/>
      <c r="L1161" s="4"/>
      <c r="M1161" s="4"/>
    </row>
    <row r="1162" spans="1:13" ht="15.75" x14ac:dyDescent="0.25">
      <c r="A1162" s="241"/>
      <c r="B1162" s="4"/>
      <c r="C1162" s="4"/>
      <c r="D1162" s="4"/>
      <c r="E1162" s="241"/>
      <c r="F1162" s="4"/>
      <c r="G1162" s="4"/>
      <c r="H1162" s="4"/>
      <c r="I1162" s="4"/>
      <c r="J1162" s="4"/>
      <c r="K1162" s="4"/>
      <c r="L1162" s="4"/>
      <c r="M1162" s="4"/>
    </row>
    <row r="1163" spans="1:13" ht="15.75" x14ac:dyDescent="0.25">
      <c r="A1163" s="241"/>
      <c r="B1163" s="4"/>
      <c r="C1163" s="4"/>
      <c r="D1163" s="4"/>
      <c r="E1163" s="241"/>
      <c r="F1163" s="4"/>
      <c r="G1163" s="4"/>
      <c r="H1163" s="4"/>
      <c r="I1163" s="4"/>
      <c r="J1163" s="4"/>
      <c r="K1163" s="4"/>
      <c r="L1163" s="4"/>
      <c r="M1163" s="4"/>
    </row>
    <row r="1164" spans="1:13" ht="15.75" x14ac:dyDescent="0.25">
      <c r="A1164" s="241"/>
      <c r="B1164" s="4"/>
      <c r="C1164" s="4"/>
      <c r="D1164" s="4"/>
      <c r="E1164" s="241"/>
      <c r="F1164" s="4"/>
      <c r="G1164" s="4"/>
      <c r="H1164" s="4"/>
      <c r="I1164" s="4"/>
      <c r="J1164" s="4"/>
      <c r="K1164" s="4"/>
      <c r="L1164" s="4"/>
      <c r="M1164" s="4"/>
    </row>
    <row r="1165" spans="1:13" ht="15.75" x14ac:dyDescent="0.25">
      <c r="A1165" s="241"/>
      <c r="B1165" s="4"/>
      <c r="C1165" s="4"/>
      <c r="D1165" s="4"/>
      <c r="E1165" s="241"/>
      <c r="F1165" s="4"/>
      <c r="G1165" s="4"/>
      <c r="H1165" s="4"/>
      <c r="I1165" s="4"/>
      <c r="J1165" s="4"/>
      <c r="K1165" s="4"/>
      <c r="L1165" s="4"/>
      <c r="M1165" s="4"/>
    </row>
    <row r="1166" spans="1:13" ht="15.75" x14ac:dyDescent="0.25">
      <c r="A1166" s="241"/>
      <c r="B1166" s="4"/>
      <c r="C1166" s="4"/>
      <c r="D1166" s="4"/>
      <c r="E1166" s="241"/>
      <c r="F1166" s="4"/>
      <c r="G1166" s="4"/>
      <c r="H1166" s="4"/>
      <c r="I1166" s="4"/>
      <c r="J1166" s="4"/>
      <c r="K1166" s="4"/>
      <c r="L1166" s="4"/>
      <c r="M1166" s="4"/>
    </row>
    <row r="1167" spans="1:13" ht="15.75" x14ac:dyDescent="0.25">
      <c r="A1167" s="241"/>
      <c r="B1167" s="4"/>
      <c r="C1167" s="4"/>
      <c r="D1167" s="4"/>
      <c r="E1167" s="241"/>
      <c r="F1167" s="4"/>
      <c r="G1167" s="4"/>
      <c r="H1167" s="4"/>
      <c r="I1167" s="4"/>
      <c r="J1167" s="4"/>
      <c r="K1167" s="4"/>
      <c r="L1167" s="4"/>
      <c r="M1167" s="4"/>
    </row>
    <row r="1168" spans="1:13" ht="15.75" x14ac:dyDescent="0.25">
      <c r="A1168" s="241"/>
      <c r="B1168" s="4"/>
      <c r="C1168" s="4"/>
      <c r="D1168" s="4"/>
      <c r="E1168" s="241"/>
      <c r="F1168" s="4"/>
      <c r="G1168" s="4"/>
      <c r="H1168" s="4"/>
      <c r="I1168" s="4"/>
      <c r="J1168" s="4"/>
      <c r="K1168" s="4"/>
      <c r="L1168" s="4"/>
      <c r="M1168" s="4"/>
    </row>
    <row r="1169" spans="1:13" ht="15.75" x14ac:dyDescent="0.25">
      <c r="A1169" s="241"/>
      <c r="B1169" s="4"/>
      <c r="C1169" s="4"/>
      <c r="D1169" s="4"/>
      <c r="E1169" s="241"/>
      <c r="F1169" s="4"/>
      <c r="G1169" s="4"/>
      <c r="H1169" s="4"/>
      <c r="I1169" s="4"/>
      <c r="J1169" s="4"/>
      <c r="K1169" s="4"/>
      <c r="L1169" s="4"/>
      <c r="M1169" s="4"/>
    </row>
    <row r="1170" spans="1:13" ht="15.75" x14ac:dyDescent="0.25">
      <c r="A1170" s="241"/>
      <c r="B1170" s="4"/>
      <c r="C1170" s="4"/>
      <c r="D1170" s="4"/>
      <c r="E1170" s="241"/>
      <c r="F1170" s="4"/>
      <c r="G1170" s="4"/>
      <c r="H1170" s="4"/>
      <c r="I1170" s="4"/>
      <c r="J1170" s="4"/>
      <c r="K1170" s="4"/>
      <c r="L1170" s="4"/>
      <c r="M1170" s="4"/>
    </row>
    <row r="1171" spans="1:13" ht="15.75" x14ac:dyDescent="0.25">
      <c r="A1171" s="241"/>
      <c r="B1171" s="4"/>
      <c r="C1171" s="4"/>
      <c r="D1171" s="4"/>
      <c r="E1171" s="241"/>
      <c r="F1171" s="4"/>
      <c r="G1171" s="4"/>
      <c r="H1171" s="4"/>
      <c r="I1171" s="4"/>
      <c r="J1171" s="4"/>
      <c r="K1171" s="4"/>
      <c r="L1171" s="4"/>
      <c r="M1171" s="4"/>
    </row>
    <row r="1172" spans="1:13" ht="15.75" x14ac:dyDescent="0.25">
      <c r="A1172" s="241"/>
      <c r="B1172" s="4"/>
      <c r="C1172" s="4"/>
      <c r="D1172" s="4"/>
      <c r="E1172" s="241"/>
      <c r="F1172" s="4"/>
      <c r="G1172" s="4"/>
      <c r="H1172" s="4"/>
      <c r="I1172" s="4"/>
      <c r="J1172" s="4"/>
      <c r="K1172" s="4"/>
      <c r="L1172" s="4"/>
      <c r="M1172" s="4"/>
    </row>
    <row r="1173" spans="1:13" ht="15.75" x14ac:dyDescent="0.25">
      <c r="A1173" s="241"/>
      <c r="B1173" s="4"/>
      <c r="C1173" s="4"/>
      <c r="D1173" s="4"/>
      <c r="E1173" s="241"/>
      <c r="F1173" s="4"/>
      <c r="G1173" s="4"/>
      <c r="H1173" s="4"/>
      <c r="I1173" s="4"/>
      <c r="J1173" s="4"/>
      <c r="K1173" s="4"/>
      <c r="L1173" s="4"/>
      <c r="M1173" s="4"/>
    </row>
    <row r="1174" spans="1:13" ht="15.75" x14ac:dyDescent="0.25">
      <c r="A1174" s="241"/>
      <c r="B1174" s="4"/>
      <c r="C1174" s="4"/>
      <c r="D1174" s="4"/>
      <c r="E1174" s="241"/>
      <c r="F1174" s="4"/>
      <c r="G1174" s="4"/>
      <c r="H1174" s="4"/>
      <c r="I1174" s="4"/>
      <c r="J1174" s="4"/>
      <c r="K1174" s="4"/>
      <c r="L1174" s="4"/>
      <c r="M1174" s="4"/>
    </row>
    <row r="1175" spans="1:13" ht="15.75" x14ac:dyDescent="0.25">
      <c r="A1175" s="241"/>
      <c r="B1175" s="4"/>
      <c r="C1175" s="4"/>
      <c r="D1175" s="4"/>
      <c r="E1175" s="241"/>
      <c r="F1175" s="4"/>
      <c r="G1175" s="4"/>
      <c r="H1175" s="4"/>
      <c r="I1175" s="4"/>
      <c r="J1175" s="4"/>
      <c r="K1175" s="4"/>
      <c r="L1175" s="4"/>
      <c r="M1175" s="4"/>
    </row>
    <row r="1176" spans="1:13" ht="15.75" x14ac:dyDescent="0.25">
      <c r="A1176" s="241"/>
      <c r="B1176" s="4"/>
      <c r="C1176" s="4"/>
      <c r="D1176" s="4"/>
      <c r="E1176" s="241"/>
      <c r="F1176" s="4"/>
      <c r="G1176" s="4"/>
      <c r="H1176" s="4"/>
      <c r="I1176" s="4"/>
      <c r="J1176" s="4"/>
      <c r="K1176" s="4"/>
      <c r="L1176" s="4"/>
      <c r="M1176" s="4"/>
    </row>
    <row r="1177" spans="1:13" ht="15.75" x14ac:dyDescent="0.25">
      <c r="A1177" s="241"/>
      <c r="B1177" s="4"/>
      <c r="C1177" s="4"/>
      <c r="D1177" s="4"/>
      <c r="E1177" s="241"/>
      <c r="F1177" s="4"/>
      <c r="G1177" s="4"/>
      <c r="H1177" s="4"/>
      <c r="I1177" s="4"/>
      <c r="J1177" s="4"/>
      <c r="K1177" s="4"/>
      <c r="L1177" s="4"/>
      <c r="M1177" s="4"/>
    </row>
    <row r="1178" spans="1:13" ht="15.75" x14ac:dyDescent="0.25">
      <c r="A1178" s="241"/>
      <c r="B1178" s="4"/>
      <c r="C1178" s="4"/>
      <c r="D1178" s="4"/>
      <c r="E1178" s="241"/>
      <c r="F1178" s="4"/>
      <c r="G1178" s="4"/>
      <c r="H1178" s="4"/>
      <c r="I1178" s="4"/>
      <c r="J1178" s="4"/>
      <c r="K1178" s="4"/>
      <c r="L1178" s="4"/>
      <c r="M1178" s="4"/>
    </row>
    <row r="1179" spans="1:13" ht="15.75" x14ac:dyDescent="0.25">
      <c r="A1179" s="241"/>
      <c r="B1179" s="4"/>
      <c r="C1179" s="4"/>
      <c r="D1179" s="4"/>
      <c r="E1179" s="241"/>
      <c r="F1179" s="4"/>
      <c r="G1179" s="4"/>
      <c r="H1179" s="4"/>
      <c r="I1179" s="4"/>
      <c r="J1179" s="4"/>
      <c r="K1179" s="4"/>
      <c r="L1179" s="4"/>
      <c r="M1179" s="4"/>
    </row>
    <row r="1180" spans="1:13" ht="15.75" x14ac:dyDescent="0.25">
      <c r="A1180" s="241"/>
      <c r="B1180" s="4"/>
      <c r="C1180" s="4"/>
      <c r="D1180" s="4"/>
      <c r="E1180" s="241"/>
      <c r="F1180" s="4"/>
      <c r="G1180" s="4"/>
      <c r="H1180" s="4"/>
      <c r="I1180" s="4"/>
      <c r="J1180" s="4"/>
      <c r="K1180" s="4"/>
      <c r="L1180" s="4"/>
      <c r="M1180" s="4"/>
    </row>
    <row r="1181" spans="1:13" ht="15.75" x14ac:dyDescent="0.25">
      <c r="A1181" s="242"/>
      <c r="B1181" s="235"/>
      <c r="C1181" s="235"/>
      <c r="D1181" s="235"/>
      <c r="E1181" s="242"/>
      <c r="F1181" s="235"/>
      <c r="G1181" s="235"/>
      <c r="H1181" s="235"/>
      <c r="I1181" s="235"/>
      <c r="J1181" s="235"/>
      <c r="K1181" s="235"/>
      <c r="L1181" s="235"/>
      <c r="M1181" s="235"/>
    </row>
    <row r="1182" spans="1:13" ht="15.75" x14ac:dyDescent="0.25">
      <c r="A1182" s="242"/>
      <c r="B1182" s="235"/>
      <c r="C1182" s="235"/>
      <c r="D1182" s="235"/>
      <c r="E1182" s="242"/>
      <c r="F1182" s="235"/>
      <c r="G1182" s="235"/>
      <c r="H1182" s="235"/>
      <c r="I1182" s="235"/>
      <c r="J1182" s="235"/>
      <c r="K1182" s="235"/>
      <c r="L1182" s="235"/>
      <c r="M1182" s="235"/>
    </row>
    <row r="1183" spans="1:13" ht="15.75" x14ac:dyDescent="0.25">
      <c r="A1183" s="242"/>
      <c r="B1183" s="235"/>
      <c r="C1183" s="235"/>
      <c r="D1183" s="235"/>
      <c r="E1183" s="242"/>
      <c r="F1183" s="235"/>
      <c r="G1183" s="235"/>
      <c r="H1183" s="235"/>
      <c r="I1183" s="235"/>
      <c r="J1183" s="235"/>
      <c r="K1183" s="235"/>
      <c r="L1183" s="235"/>
      <c r="M1183" s="235"/>
    </row>
    <row r="1184" spans="1:13" ht="15.75" x14ac:dyDescent="0.25">
      <c r="A1184" s="242"/>
      <c r="B1184" s="235"/>
      <c r="C1184" s="235"/>
      <c r="D1184" s="235"/>
      <c r="E1184" s="242"/>
      <c r="F1184" s="235"/>
      <c r="G1184" s="235"/>
      <c r="H1184" s="235"/>
      <c r="I1184" s="235"/>
      <c r="J1184" s="235"/>
      <c r="K1184" s="235"/>
      <c r="L1184" s="235"/>
      <c r="M1184" s="235"/>
    </row>
    <row r="1185" spans="1:13" ht="15.75" x14ac:dyDescent="0.25">
      <c r="A1185" s="242"/>
      <c r="B1185" s="235"/>
      <c r="C1185" s="235"/>
      <c r="D1185" s="235"/>
      <c r="E1185" s="242"/>
      <c r="F1185" s="235"/>
      <c r="G1185" s="235"/>
      <c r="H1185" s="235"/>
      <c r="I1185" s="235"/>
      <c r="J1185" s="235"/>
      <c r="K1185" s="235"/>
      <c r="L1185" s="235"/>
      <c r="M1185" s="235"/>
    </row>
    <row r="1186" spans="1:13" ht="15.75" x14ac:dyDescent="0.25">
      <c r="A1186" s="242"/>
      <c r="B1186" s="235"/>
      <c r="C1186" s="235"/>
      <c r="D1186" s="235"/>
      <c r="E1186" s="242"/>
      <c r="F1186" s="235"/>
      <c r="G1186" s="235"/>
      <c r="H1186" s="235"/>
      <c r="I1186" s="235"/>
      <c r="J1186" s="235"/>
      <c r="K1186" s="235"/>
      <c r="L1186" s="235"/>
      <c r="M1186" s="235"/>
    </row>
    <row r="1187" spans="1:13" ht="15.75" x14ac:dyDescent="0.25">
      <c r="A1187" s="242"/>
      <c r="B1187" s="235"/>
      <c r="C1187" s="235"/>
      <c r="D1187" s="235"/>
      <c r="E1187" s="242"/>
      <c r="F1187" s="235"/>
      <c r="G1187" s="235"/>
      <c r="H1187" s="235"/>
      <c r="I1187" s="235"/>
      <c r="J1187" s="235"/>
      <c r="K1187" s="235"/>
      <c r="L1187" s="235"/>
      <c r="M1187" s="235"/>
    </row>
    <row r="1188" spans="1:13" ht="15.75" x14ac:dyDescent="0.25">
      <c r="A1188" s="242"/>
      <c r="B1188" s="235"/>
      <c r="C1188" s="235"/>
      <c r="D1188" s="235"/>
      <c r="E1188" s="242"/>
      <c r="F1188" s="235"/>
      <c r="G1188" s="235"/>
      <c r="H1188" s="235"/>
      <c r="I1188" s="235"/>
      <c r="J1188" s="235"/>
      <c r="K1188" s="235"/>
      <c r="L1188" s="235"/>
      <c r="M1188" s="235"/>
    </row>
    <row r="1189" spans="1:13" ht="15.75" x14ac:dyDescent="0.25">
      <c r="A1189" s="242"/>
      <c r="B1189" s="235"/>
      <c r="C1189" s="235"/>
      <c r="D1189" s="235"/>
      <c r="E1189" s="242"/>
      <c r="F1189" s="235"/>
      <c r="G1189" s="235"/>
      <c r="H1189" s="235"/>
      <c r="I1189" s="235"/>
      <c r="J1189" s="235"/>
      <c r="K1189" s="235"/>
      <c r="L1189" s="235"/>
      <c r="M1189" s="235"/>
    </row>
    <row r="1190" spans="1:13" ht="15.75" x14ac:dyDescent="0.25">
      <c r="A1190" s="242"/>
      <c r="B1190" s="235"/>
      <c r="C1190" s="235"/>
      <c r="D1190" s="235"/>
      <c r="E1190" s="242"/>
      <c r="F1190" s="235"/>
      <c r="G1190" s="235"/>
      <c r="H1190" s="235"/>
      <c r="I1190" s="235"/>
      <c r="J1190" s="235"/>
      <c r="K1190" s="235"/>
      <c r="L1190" s="235"/>
      <c r="M1190" s="235"/>
    </row>
    <row r="1191" spans="1:13" ht="15.75" x14ac:dyDescent="0.25">
      <c r="A1191" s="242"/>
      <c r="B1191" s="235"/>
      <c r="C1191" s="235"/>
      <c r="D1191" s="235"/>
      <c r="E1191" s="242"/>
      <c r="F1191" s="235"/>
      <c r="G1191" s="235"/>
      <c r="H1191" s="235"/>
      <c r="I1191" s="235"/>
      <c r="J1191" s="235"/>
      <c r="K1191" s="235"/>
      <c r="L1191" s="235"/>
      <c r="M1191" s="235"/>
    </row>
    <row r="1192" spans="1:13" ht="15.75" x14ac:dyDescent="0.25">
      <c r="A1192" s="242"/>
      <c r="B1192" s="235"/>
      <c r="C1192" s="235"/>
      <c r="D1192" s="235"/>
      <c r="E1192" s="242"/>
      <c r="F1192" s="235"/>
      <c r="G1192" s="235"/>
      <c r="H1192" s="235"/>
      <c r="I1192" s="235"/>
      <c r="J1192" s="235"/>
      <c r="K1192" s="235"/>
      <c r="L1192" s="235"/>
      <c r="M1192" s="235"/>
    </row>
    <row r="1193" spans="1:13" ht="15.75" x14ac:dyDescent="0.25">
      <c r="A1193" s="242"/>
      <c r="B1193" s="235"/>
      <c r="C1193" s="235"/>
      <c r="D1193" s="235"/>
      <c r="E1193" s="242"/>
      <c r="F1193" s="235"/>
      <c r="G1193" s="235"/>
      <c r="H1193" s="235"/>
      <c r="I1193" s="235"/>
      <c r="J1193" s="235"/>
      <c r="K1193" s="235"/>
      <c r="L1193" s="235"/>
      <c r="M1193" s="235"/>
    </row>
    <row r="1194" spans="1:13" ht="15.75" x14ac:dyDescent="0.25">
      <c r="A1194" s="242"/>
      <c r="B1194" s="235"/>
      <c r="C1194" s="235"/>
      <c r="D1194" s="235"/>
      <c r="E1194" s="242"/>
      <c r="F1194" s="235"/>
      <c r="G1194" s="235"/>
      <c r="H1194" s="235"/>
      <c r="I1194" s="235"/>
      <c r="J1194" s="235"/>
      <c r="K1194" s="235"/>
      <c r="L1194" s="235"/>
      <c r="M1194" s="235"/>
    </row>
    <row r="1195" spans="1:13" ht="15.75" x14ac:dyDescent="0.25">
      <c r="A1195" s="242"/>
      <c r="B1195" s="235"/>
      <c r="C1195" s="235"/>
      <c r="D1195" s="235"/>
      <c r="E1195" s="242"/>
      <c r="F1195" s="235"/>
      <c r="G1195" s="235"/>
      <c r="H1195" s="235"/>
      <c r="I1195" s="235"/>
      <c r="J1195" s="235"/>
      <c r="K1195" s="235"/>
      <c r="L1195" s="235"/>
      <c r="M1195" s="235"/>
    </row>
    <row r="1196" spans="1:13" ht="15.75" x14ac:dyDescent="0.25">
      <c r="A1196" s="242"/>
      <c r="B1196" s="235"/>
      <c r="C1196" s="235"/>
      <c r="D1196" s="235"/>
      <c r="E1196" s="242"/>
      <c r="F1196" s="235"/>
      <c r="G1196" s="235"/>
      <c r="H1196" s="235"/>
      <c r="I1196" s="235"/>
      <c r="J1196" s="235"/>
      <c r="K1196" s="235"/>
      <c r="L1196" s="235"/>
      <c r="M1196" s="235"/>
    </row>
    <row r="1197" spans="1:13" ht="15.75" x14ac:dyDescent="0.25">
      <c r="A1197" s="242"/>
      <c r="B1197" s="235"/>
      <c r="C1197" s="235"/>
      <c r="D1197" s="235"/>
      <c r="E1197" s="242"/>
      <c r="F1197" s="235"/>
      <c r="G1197" s="235"/>
      <c r="H1197" s="235"/>
      <c r="I1197" s="235"/>
      <c r="J1197" s="235"/>
      <c r="K1197" s="235"/>
      <c r="L1197" s="235"/>
      <c r="M1197" s="235"/>
    </row>
    <row r="1198" spans="1:13" ht="15.75" x14ac:dyDescent="0.25">
      <c r="A1198" s="242"/>
      <c r="B1198" s="235"/>
      <c r="C1198" s="235"/>
      <c r="D1198" s="235"/>
      <c r="E1198" s="242"/>
      <c r="F1198" s="235"/>
      <c r="G1198" s="235"/>
      <c r="H1198" s="235"/>
      <c r="I1198" s="235"/>
      <c r="J1198" s="235"/>
      <c r="K1198" s="235"/>
      <c r="L1198" s="235"/>
      <c r="M1198" s="235"/>
    </row>
    <row r="1199" spans="1:13" ht="15.75" x14ac:dyDescent="0.25">
      <c r="A1199" s="242"/>
      <c r="B1199" s="235"/>
      <c r="C1199" s="235"/>
      <c r="D1199" s="235"/>
      <c r="E1199" s="242"/>
      <c r="F1199" s="235"/>
      <c r="G1199" s="235"/>
      <c r="H1199" s="235"/>
      <c r="I1199" s="235"/>
      <c r="J1199" s="235"/>
      <c r="K1199" s="235"/>
      <c r="L1199" s="235"/>
      <c r="M1199" s="235"/>
    </row>
    <row r="1200" spans="1:13" ht="15.75" x14ac:dyDescent="0.25">
      <c r="A1200" s="242"/>
      <c r="B1200" s="235"/>
      <c r="C1200" s="235"/>
      <c r="D1200" s="235"/>
      <c r="E1200" s="242"/>
      <c r="F1200" s="235"/>
      <c r="G1200" s="235"/>
      <c r="H1200" s="235"/>
      <c r="I1200" s="235"/>
      <c r="J1200" s="235"/>
      <c r="K1200" s="235"/>
      <c r="L1200" s="235"/>
      <c r="M1200" s="235"/>
    </row>
    <row r="1201" spans="1:13" ht="15.75" x14ac:dyDescent="0.25">
      <c r="A1201" s="242"/>
      <c r="B1201" s="235"/>
      <c r="C1201" s="235"/>
      <c r="D1201" s="235"/>
      <c r="E1201" s="242"/>
      <c r="F1201" s="235"/>
      <c r="G1201" s="235"/>
      <c r="H1201" s="235"/>
      <c r="I1201" s="235"/>
      <c r="J1201" s="235"/>
      <c r="K1201" s="235"/>
      <c r="L1201" s="235"/>
      <c r="M1201" s="235"/>
    </row>
    <row r="1202" spans="1:13" ht="15.75" x14ac:dyDescent="0.25">
      <c r="A1202" s="242"/>
      <c r="B1202" s="235"/>
      <c r="C1202" s="235"/>
      <c r="D1202" s="235"/>
      <c r="E1202" s="242"/>
      <c r="F1202" s="235"/>
      <c r="G1202" s="235"/>
      <c r="H1202" s="235"/>
      <c r="I1202" s="235"/>
      <c r="J1202" s="235"/>
      <c r="K1202" s="235"/>
      <c r="L1202" s="235"/>
      <c r="M1202" s="235"/>
    </row>
    <row r="1203" spans="1:13" ht="15.75" x14ac:dyDescent="0.25">
      <c r="A1203" s="242"/>
      <c r="B1203" s="235"/>
      <c r="C1203" s="235"/>
      <c r="D1203" s="235"/>
      <c r="E1203" s="242"/>
      <c r="F1203" s="235"/>
      <c r="G1203" s="235"/>
      <c r="H1203" s="235"/>
      <c r="I1203" s="235"/>
      <c r="J1203" s="235"/>
      <c r="K1203" s="235"/>
      <c r="L1203" s="235"/>
      <c r="M1203" s="235"/>
    </row>
    <row r="1204" spans="1:13" ht="15.75" x14ac:dyDescent="0.25">
      <c r="A1204" s="242"/>
      <c r="B1204" s="235"/>
      <c r="C1204" s="235"/>
      <c r="D1204" s="235"/>
      <c r="E1204" s="242"/>
      <c r="F1204" s="235"/>
      <c r="G1204" s="235"/>
      <c r="H1204" s="235"/>
      <c r="I1204" s="235"/>
      <c r="J1204" s="235"/>
      <c r="K1204" s="235"/>
      <c r="L1204" s="235"/>
      <c r="M1204" s="235"/>
    </row>
    <row r="1205" spans="1:13" ht="15.75" x14ac:dyDescent="0.25">
      <c r="A1205" s="242"/>
      <c r="B1205" s="235"/>
      <c r="C1205" s="235"/>
      <c r="D1205" s="235"/>
      <c r="E1205" s="242"/>
      <c r="F1205" s="235"/>
      <c r="G1205" s="235"/>
      <c r="H1205" s="235"/>
      <c r="I1205" s="235"/>
      <c r="J1205" s="235"/>
      <c r="K1205" s="235"/>
      <c r="L1205" s="235"/>
      <c r="M1205" s="235"/>
    </row>
    <row r="1206" spans="1:13" ht="15.75" x14ac:dyDescent="0.25">
      <c r="A1206" s="242"/>
      <c r="B1206" s="235"/>
      <c r="C1206" s="235"/>
      <c r="D1206" s="235"/>
      <c r="E1206" s="242"/>
      <c r="F1206" s="235"/>
      <c r="G1206" s="235"/>
      <c r="H1206" s="235"/>
      <c r="I1206" s="235"/>
      <c r="J1206" s="235"/>
      <c r="K1206" s="235"/>
      <c r="L1206" s="235"/>
      <c r="M1206" s="235"/>
    </row>
    <row r="1207" spans="1:13" ht="15.75" x14ac:dyDescent="0.25">
      <c r="A1207" s="242"/>
      <c r="B1207" s="235"/>
      <c r="C1207" s="235"/>
      <c r="D1207" s="235"/>
      <c r="E1207" s="242"/>
      <c r="F1207" s="235"/>
      <c r="G1207" s="235"/>
      <c r="H1207" s="235"/>
      <c r="I1207" s="235"/>
      <c r="J1207" s="235"/>
      <c r="K1207" s="235"/>
      <c r="L1207" s="235"/>
      <c r="M1207" s="235"/>
    </row>
    <row r="1208" spans="1:13" ht="15.75" x14ac:dyDescent="0.25">
      <c r="A1208" s="242"/>
      <c r="B1208" s="235"/>
      <c r="C1208" s="235"/>
      <c r="D1208" s="235"/>
      <c r="E1208" s="242"/>
      <c r="F1208" s="235"/>
      <c r="G1208" s="235"/>
      <c r="H1208" s="235"/>
      <c r="I1208" s="235"/>
      <c r="J1208" s="235"/>
      <c r="K1208" s="235"/>
      <c r="L1208" s="235"/>
      <c r="M1208" s="235"/>
    </row>
    <row r="1209" spans="1:13" ht="15.75" x14ac:dyDescent="0.25">
      <c r="A1209" s="242"/>
      <c r="B1209" s="235"/>
      <c r="C1209" s="235"/>
      <c r="D1209" s="235"/>
      <c r="E1209" s="242"/>
      <c r="F1209" s="235"/>
      <c r="G1209" s="235"/>
      <c r="H1209" s="235"/>
      <c r="I1209" s="235"/>
      <c r="J1209" s="235"/>
      <c r="K1209" s="235"/>
      <c r="L1209" s="235"/>
      <c r="M1209" s="235"/>
    </row>
    <row r="1210" spans="1:13" ht="15.75" x14ac:dyDescent="0.25">
      <c r="A1210" s="242"/>
      <c r="B1210" s="235"/>
      <c r="C1210" s="235"/>
      <c r="D1210" s="235"/>
      <c r="E1210" s="242"/>
      <c r="F1210" s="235"/>
      <c r="G1210" s="235"/>
      <c r="H1210" s="235"/>
      <c r="I1210" s="235"/>
      <c r="J1210" s="235"/>
      <c r="K1210" s="235"/>
      <c r="L1210" s="235"/>
      <c r="M1210" s="235"/>
    </row>
    <row r="1211" spans="1:13" ht="15.75" x14ac:dyDescent="0.25">
      <c r="A1211" s="242"/>
      <c r="B1211" s="235"/>
      <c r="C1211" s="235"/>
      <c r="D1211" s="235"/>
      <c r="E1211" s="242"/>
      <c r="F1211" s="235"/>
      <c r="G1211" s="235"/>
      <c r="H1211" s="235"/>
      <c r="I1211" s="235"/>
      <c r="J1211" s="235"/>
      <c r="K1211" s="235"/>
      <c r="L1211" s="235"/>
      <c r="M1211" s="235"/>
    </row>
    <row r="1212" spans="1:13" ht="15.75" x14ac:dyDescent="0.25">
      <c r="A1212" s="242"/>
      <c r="B1212" s="235"/>
      <c r="C1212" s="235"/>
      <c r="D1212" s="235"/>
      <c r="E1212" s="242"/>
      <c r="F1212" s="235"/>
      <c r="G1212" s="235"/>
      <c r="H1212" s="235"/>
      <c r="I1212" s="235"/>
      <c r="J1212" s="235"/>
      <c r="K1212" s="235"/>
      <c r="L1212" s="235"/>
      <c r="M1212" s="235"/>
    </row>
    <row r="1213" spans="1:13" ht="15.75" x14ac:dyDescent="0.25">
      <c r="A1213" s="242"/>
      <c r="B1213" s="235"/>
      <c r="C1213" s="235"/>
      <c r="D1213" s="235"/>
      <c r="E1213" s="242"/>
      <c r="F1213" s="235"/>
      <c r="G1213" s="235"/>
      <c r="H1213" s="235"/>
      <c r="I1213" s="235"/>
      <c r="J1213" s="235"/>
      <c r="K1213" s="235"/>
      <c r="L1213" s="235"/>
      <c r="M1213" s="235"/>
    </row>
    <row r="1214" spans="1:13" ht="15.75" x14ac:dyDescent="0.25">
      <c r="A1214" s="242"/>
      <c r="B1214" s="235"/>
      <c r="C1214" s="235"/>
      <c r="D1214" s="235"/>
      <c r="E1214" s="242"/>
      <c r="F1214" s="235"/>
      <c r="G1214" s="235"/>
      <c r="H1214" s="235"/>
      <c r="I1214" s="235"/>
      <c r="J1214" s="235"/>
      <c r="K1214" s="235"/>
      <c r="L1214" s="235"/>
      <c r="M1214" s="235"/>
    </row>
    <row r="1215" spans="1:13" ht="15.75" x14ac:dyDescent="0.25">
      <c r="A1215" s="242"/>
      <c r="B1215" s="235"/>
      <c r="C1215" s="235"/>
      <c r="D1215" s="235"/>
      <c r="E1215" s="242"/>
      <c r="F1215" s="235"/>
      <c r="G1215" s="235"/>
      <c r="H1215" s="235"/>
      <c r="I1215" s="235"/>
      <c r="J1215" s="235"/>
      <c r="K1215" s="235"/>
      <c r="L1215" s="235"/>
      <c r="M1215" s="235"/>
    </row>
    <row r="1216" spans="1:13" ht="15.75" x14ac:dyDescent="0.25">
      <c r="A1216" s="242"/>
      <c r="B1216" s="235"/>
      <c r="C1216" s="235"/>
      <c r="D1216" s="235"/>
      <c r="E1216" s="242"/>
      <c r="F1216" s="235"/>
      <c r="G1216" s="235"/>
      <c r="H1216" s="235"/>
      <c r="I1216" s="235"/>
      <c r="J1216" s="235"/>
      <c r="K1216" s="235"/>
      <c r="L1216" s="235"/>
      <c r="M1216" s="235"/>
    </row>
    <row r="1217" spans="1:13" ht="15.75" x14ac:dyDescent="0.25">
      <c r="A1217" s="242"/>
      <c r="B1217" s="235"/>
      <c r="C1217" s="235"/>
      <c r="D1217" s="235"/>
      <c r="E1217" s="242"/>
      <c r="F1217" s="235"/>
      <c r="G1217" s="235"/>
      <c r="H1217" s="235"/>
      <c r="I1217" s="235"/>
      <c r="J1217" s="235"/>
      <c r="K1217" s="235"/>
      <c r="L1217" s="235"/>
      <c r="M1217" s="235"/>
    </row>
    <row r="1218" spans="1:13" ht="15.75" x14ac:dyDescent="0.25">
      <c r="A1218" s="242"/>
      <c r="B1218" s="235"/>
      <c r="C1218" s="235"/>
      <c r="D1218" s="235"/>
      <c r="E1218" s="242"/>
      <c r="F1218" s="235"/>
      <c r="G1218" s="235"/>
      <c r="H1218" s="235"/>
      <c r="I1218" s="235"/>
      <c r="J1218" s="235"/>
      <c r="K1218" s="235"/>
      <c r="L1218" s="235"/>
      <c r="M1218" s="235"/>
    </row>
    <row r="1219" spans="1:13" ht="15.75" x14ac:dyDescent="0.25">
      <c r="A1219" s="242"/>
      <c r="B1219" s="235"/>
      <c r="C1219" s="235"/>
      <c r="D1219" s="235"/>
      <c r="E1219" s="242"/>
      <c r="F1219" s="235"/>
      <c r="G1219" s="235"/>
      <c r="H1219" s="235"/>
      <c r="I1219" s="235"/>
      <c r="J1219" s="235"/>
      <c r="K1219" s="235"/>
      <c r="L1219" s="235"/>
      <c r="M1219" s="235"/>
    </row>
    <row r="1220" spans="1:13" ht="15.75" x14ac:dyDescent="0.25">
      <c r="A1220" s="242"/>
      <c r="B1220" s="235"/>
      <c r="C1220" s="235"/>
      <c r="D1220" s="235"/>
      <c r="E1220" s="242"/>
      <c r="F1220" s="235"/>
      <c r="G1220" s="235"/>
      <c r="H1220" s="235"/>
      <c r="I1220" s="235"/>
      <c r="J1220" s="235"/>
      <c r="K1220" s="235"/>
      <c r="L1220" s="235"/>
      <c r="M1220" s="235"/>
    </row>
    <row r="1221" spans="1:13" ht="15.75" x14ac:dyDescent="0.25">
      <c r="A1221" s="242"/>
      <c r="B1221" s="235"/>
      <c r="C1221" s="235"/>
      <c r="D1221" s="235"/>
      <c r="E1221" s="242"/>
      <c r="F1221" s="235"/>
      <c r="G1221" s="235"/>
      <c r="H1221" s="235"/>
      <c r="I1221" s="235"/>
      <c r="J1221" s="235"/>
      <c r="K1221" s="235"/>
      <c r="L1221" s="235"/>
      <c r="M1221" s="235"/>
    </row>
    <row r="1222" spans="1:13" ht="15.75" x14ac:dyDescent="0.25">
      <c r="A1222" s="242"/>
      <c r="B1222" s="235"/>
      <c r="C1222" s="235"/>
      <c r="D1222" s="235"/>
      <c r="E1222" s="242"/>
      <c r="F1222" s="235"/>
      <c r="G1222" s="235"/>
      <c r="H1222" s="235"/>
      <c r="I1222" s="235"/>
      <c r="J1222" s="235"/>
      <c r="K1222" s="235"/>
      <c r="L1222" s="235"/>
      <c r="M1222" s="235"/>
    </row>
    <row r="1223" spans="1:13" ht="15.75" x14ac:dyDescent="0.25">
      <c r="A1223" s="242"/>
      <c r="B1223" s="235"/>
      <c r="C1223" s="235"/>
      <c r="D1223" s="235"/>
      <c r="E1223" s="242"/>
      <c r="F1223" s="235"/>
      <c r="G1223" s="235"/>
      <c r="H1223" s="235"/>
      <c r="I1223" s="235"/>
      <c r="J1223" s="235"/>
      <c r="K1223" s="235"/>
      <c r="L1223" s="235"/>
      <c r="M1223" s="235"/>
    </row>
    <row r="1224" spans="1:13" ht="15.75" x14ac:dyDescent="0.25">
      <c r="A1224" s="242"/>
      <c r="B1224" s="235"/>
      <c r="C1224" s="235"/>
      <c r="D1224" s="235"/>
      <c r="E1224" s="242"/>
      <c r="F1224" s="235"/>
      <c r="G1224" s="235"/>
      <c r="H1224" s="235"/>
      <c r="I1224" s="235"/>
      <c r="J1224" s="235"/>
      <c r="K1224" s="235"/>
      <c r="L1224" s="235"/>
      <c r="M1224" s="235"/>
    </row>
    <row r="1225" spans="1:13" ht="15.75" x14ac:dyDescent="0.25">
      <c r="A1225" s="242"/>
      <c r="B1225" s="235"/>
      <c r="C1225" s="235"/>
      <c r="D1225" s="235"/>
      <c r="E1225" s="242"/>
      <c r="F1225" s="235"/>
      <c r="G1225" s="235"/>
      <c r="H1225" s="235"/>
      <c r="I1225" s="235"/>
      <c r="J1225" s="235"/>
      <c r="K1225" s="235"/>
      <c r="L1225" s="235"/>
      <c r="M1225" s="235"/>
    </row>
    <row r="1226" spans="1:13" ht="15.75" x14ac:dyDescent="0.25">
      <c r="A1226" s="242"/>
      <c r="B1226" s="235"/>
      <c r="C1226" s="235"/>
      <c r="D1226" s="235"/>
      <c r="E1226" s="242"/>
      <c r="F1226" s="235"/>
      <c r="G1226" s="235"/>
      <c r="H1226" s="235"/>
      <c r="I1226" s="235"/>
      <c r="J1226" s="235"/>
      <c r="K1226" s="235"/>
      <c r="L1226" s="235"/>
      <c r="M1226" s="235"/>
    </row>
    <row r="1227" spans="1:13" ht="15.75" x14ac:dyDescent="0.25">
      <c r="A1227" s="242"/>
      <c r="B1227" s="235"/>
      <c r="C1227" s="235"/>
      <c r="D1227" s="235"/>
      <c r="E1227" s="242"/>
      <c r="F1227" s="235"/>
      <c r="G1227" s="235"/>
      <c r="H1227" s="235"/>
      <c r="I1227" s="235"/>
      <c r="J1227" s="235"/>
      <c r="K1227" s="235"/>
      <c r="L1227" s="235"/>
      <c r="M1227" s="235"/>
    </row>
    <row r="1228" spans="1:13" ht="15.75" x14ac:dyDescent="0.25">
      <c r="A1228" s="242"/>
      <c r="B1228" s="235"/>
      <c r="C1228" s="235"/>
      <c r="D1228" s="235"/>
      <c r="E1228" s="242"/>
      <c r="F1228" s="235"/>
      <c r="G1228" s="235"/>
      <c r="H1228" s="235"/>
      <c r="I1228" s="235"/>
      <c r="J1228" s="235"/>
      <c r="K1228" s="235"/>
      <c r="L1228" s="235"/>
      <c r="M1228" s="235"/>
    </row>
    <row r="1229" spans="1:13" ht="15.75" x14ac:dyDescent="0.25">
      <c r="A1229" s="242"/>
      <c r="B1229" s="235"/>
      <c r="C1229" s="235"/>
      <c r="D1229" s="235"/>
      <c r="E1229" s="242"/>
      <c r="F1229" s="235"/>
      <c r="G1229" s="235"/>
      <c r="H1229" s="235"/>
      <c r="I1229" s="235"/>
      <c r="J1229" s="235"/>
      <c r="K1229" s="235"/>
      <c r="L1229" s="235"/>
      <c r="M1229" s="235"/>
    </row>
    <row r="1230" spans="1:13" ht="15.75" x14ac:dyDescent="0.25">
      <c r="A1230" s="242"/>
      <c r="B1230" s="235"/>
      <c r="C1230" s="235"/>
      <c r="D1230" s="235"/>
      <c r="E1230" s="242"/>
      <c r="F1230" s="235"/>
      <c r="G1230" s="235"/>
      <c r="H1230" s="235"/>
      <c r="I1230" s="235"/>
      <c r="J1230" s="235"/>
      <c r="K1230" s="235"/>
      <c r="L1230" s="235"/>
      <c r="M1230" s="235"/>
    </row>
    <row r="1231" spans="1:13" ht="15.75" x14ac:dyDescent="0.25">
      <c r="A1231" s="242"/>
      <c r="B1231" s="235"/>
      <c r="C1231" s="235"/>
      <c r="D1231" s="235"/>
      <c r="E1231" s="242"/>
      <c r="F1231" s="235"/>
      <c r="G1231" s="235"/>
      <c r="H1231" s="235"/>
      <c r="I1231" s="235"/>
      <c r="J1231" s="235"/>
      <c r="K1231" s="235"/>
      <c r="L1231" s="235"/>
      <c r="M1231" s="235"/>
    </row>
    <row r="1232" spans="1:13" ht="15.75" x14ac:dyDescent="0.25">
      <c r="A1232" s="242"/>
      <c r="B1232" s="235"/>
      <c r="C1232" s="235"/>
      <c r="D1232" s="235"/>
      <c r="E1232" s="242"/>
      <c r="F1232" s="235"/>
      <c r="G1232" s="235"/>
      <c r="H1232" s="235"/>
      <c r="I1232" s="235"/>
      <c r="J1232" s="235"/>
      <c r="K1232" s="235"/>
      <c r="L1232" s="235"/>
      <c r="M1232" s="235"/>
    </row>
    <row r="1233" spans="1:13" ht="15.75" x14ac:dyDescent="0.25">
      <c r="A1233" s="242"/>
      <c r="B1233" s="235"/>
      <c r="C1233" s="235"/>
      <c r="D1233" s="235"/>
      <c r="E1233" s="242"/>
      <c r="F1233" s="235"/>
      <c r="G1233" s="235"/>
      <c r="H1233" s="235"/>
      <c r="I1233" s="235"/>
      <c r="J1233" s="235"/>
      <c r="K1233" s="235"/>
      <c r="L1233" s="235"/>
      <c r="M1233" s="235"/>
    </row>
    <row r="1234" spans="1:13" ht="15.75" x14ac:dyDescent="0.25">
      <c r="A1234" s="242"/>
      <c r="B1234" s="235"/>
      <c r="C1234" s="235"/>
      <c r="D1234" s="235"/>
      <c r="E1234" s="242"/>
      <c r="F1234" s="235"/>
      <c r="G1234" s="235"/>
      <c r="H1234" s="235"/>
      <c r="I1234" s="235"/>
      <c r="J1234" s="235"/>
      <c r="K1234" s="235"/>
      <c r="L1234" s="235"/>
      <c r="M1234" s="235"/>
    </row>
    <row r="1235" spans="1:13" ht="15.75" x14ac:dyDescent="0.25">
      <c r="A1235" s="242"/>
      <c r="B1235" s="235"/>
      <c r="C1235" s="235"/>
      <c r="D1235" s="235"/>
      <c r="E1235" s="242"/>
      <c r="F1235" s="235"/>
      <c r="G1235" s="235"/>
      <c r="H1235" s="235"/>
      <c r="I1235" s="235"/>
      <c r="J1235" s="235"/>
      <c r="K1235" s="235"/>
      <c r="L1235" s="235"/>
      <c r="M1235" s="235"/>
    </row>
    <row r="1236" spans="1:13" ht="15.75" x14ac:dyDescent="0.25">
      <c r="A1236" s="242"/>
      <c r="B1236" s="235"/>
      <c r="C1236" s="235"/>
      <c r="D1236" s="235"/>
      <c r="E1236" s="242"/>
      <c r="F1236" s="235"/>
      <c r="G1236" s="235"/>
      <c r="H1236" s="235"/>
      <c r="I1236" s="235"/>
      <c r="J1236" s="235"/>
      <c r="K1236" s="235"/>
      <c r="L1236" s="235"/>
      <c r="M1236" s="235"/>
    </row>
    <row r="1237" spans="1:13" ht="15.75" x14ac:dyDescent="0.25">
      <c r="A1237" s="242"/>
      <c r="B1237" s="235"/>
      <c r="C1237" s="235"/>
      <c r="D1237" s="235"/>
      <c r="E1237" s="242"/>
      <c r="F1237" s="235"/>
      <c r="G1237" s="235"/>
      <c r="H1237" s="235"/>
      <c r="I1237" s="235"/>
      <c r="J1237" s="235"/>
      <c r="K1237" s="235"/>
      <c r="L1237" s="235"/>
      <c r="M1237" s="235"/>
    </row>
    <row r="1238" spans="1:13" ht="15.75" x14ac:dyDescent="0.25">
      <c r="A1238" s="242"/>
      <c r="B1238" s="235"/>
      <c r="C1238" s="235"/>
      <c r="D1238" s="235"/>
      <c r="E1238" s="242"/>
      <c r="F1238" s="235"/>
      <c r="G1238" s="235"/>
      <c r="H1238" s="235"/>
      <c r="I1238" s="235"/>
      <c r="J1238" s="235"/>
      <c r="K1238" s="235"/>
      <c r="L1238" s="235"/>
      <c r="M1238" s="235"/>
    </row>
    <row r="1239" spans="1:13" ht="15.75" x14ac:dyDescent="0.25">
      <c r="A1239" s="242"/>
      <c r="B1239" s="235"/>
      <c r="C1239" s="235"/>
      <c r="D1239" s="235"/>
      <c r="E1239" s="242"/>
      <c r="F1239" s="235"/>
      <c r="G1239" s="235"/>
      <c r="H1239" s="235"/>
      <c r="I1239" s="235"/>
      <c r="J1239" s="235"/>
      <c r="K1239" s="235"/>
      <c r="L1239" s="235"/>
      <c r="M1239" s="235"/>
    </row>
    <row r="1240" spans="1:13" ht="15.75" x14ac:dyDescent="0.25">
      <c r="A1240" s="242"/>
      <c r="B1240" s="235"/>
      <c r="C1240" s="235"/>
      <c r="D1240" s="235"/>
      <c r="E1240" s="242"/>
      <c r="F1240" s="235"/>
      <c r="G1240" s="235"/>
      <c r="H1240" s="235"/>
      <c r="I1240" s="235"/>
      <c r="J1240" s="235"/>
      <c r="K1240" s="235"/>
      <c r="L1240" s="235"/>
      <c r="M1240" s="235"/>
    </row>
    <row r="1241" spans="1:13" ht="15.75" x14ac:dyDescent="0.25">
      <c r="A1241" s="242"/>
      <c r="B1241" s="235"/>
      <c r="C1241" s="235"/>
      <c r="D1241" s="235"/>
      <c r="E1241" s="242"/>
      <c r="F1241" s="235"/>
      <c r="G1241" s="235"/>
      <c r="H1241" s="235"/>
      <c r="I1241" s="235"/>
      <c r="J1241" s="235"/>
      <c r="K1241" s="235"/>
      <c r="L1241" s="235"/>
      <c r="M1241" s="235"/>
    </row>
    <row r="1242" spans="1:13" ht="15.75" x14ac:dyDescent="0.25">
      <c r="A1242" s="242"/>
      <c r="B1242" s="235"/>
      <c r="C1242" s="235"/>
      <c r="D1242" s="235"/>
      <c r="E1242" s="242"/>
      <c r="F1242" s="235"/>
      <c r="G1242" s="235"/>
      <c r="H1242" s="235"/>
      <c r="I1242" s="235"/>
      <c r="J1242" s="235"/>
      <c r="K1242" s="235"/>
      <c r="L1242" s="235"/>
      <c r="M1242" s="235"/>
    </row>
    <row r="1243" spans="1:13" ht="15.75" x14ac:dyDescent="0.25">
      <c r="A1243" s="242"/>
      <c r="B1243" s="235"/>
      <c r="C1243" s="235"/>
      <c r="D1243" s="235"/>
      <c r="E1243" s="242"/>
      <c r="F1243" s="235"/>
      <c r="G1243" s="235"/>
      <c r="H1243" s="235"/>
      <c r="I1243" s="235"/>
      <c r="J1243" s="235"/>
      <c r="K1243" s="235"/>
      <c r="L1243" s="235"/>
      <c r="M1243" s="235"/>
    </row>
    <row r="1244" spans="1:13" ht="15.75" x14ac:dyDescent="0.25">
      <c r="A1244" s="242"/>
      <c r="B1244" s="235"/>
      <c r="C1244" s="235"/>
      <c r="D1244" s="235"/>
      <c r="E1244" s="242"/>
      <c r="F1244" s="235"/>
      <c r="G1244" s="235"/>
      <c r="H1244" s="235"/>
      <c r="I1244" s="235"/>
      <c r="J1244" s="235"/>
      <c r="K1244" s="235"/>
      <c r="L1244" s="235"/>
      <c r="M1244" s="235"/>
    </row>
    <row r="1245" spans="1:13" ht="15.75" x14ac:dyDescent="0.25">
      <c r="A1245" s="242"/>
      <c r="B1245" s="235"/>
      <c r="C1245" s="235"/>
      <c r="D1245" s="235"/>
      <c r="E1245" s="242"/>
      <c r="F1245" s="235"/>
      <c r="G1245" s="235"/>
      <c r="H1245" s="235"/>
      <c r="I1245" s="235"/>
      <c r="J1245" s="235"/>
      <c r="K1245" s="235"/>
      <c r="L1245" s="235"/>
      <c r="M1245" s="235"/>
    </row>
    <row r="1246" spans="1:13" ht="15.75" x14ac:dyDescent="0.25">
      <c r="A1246" s="242"/>
      <c r="B1246" s="235"/>
      <c r="C1246" s="235"/>
      <c r="D1246" s="235"/>
      <c r="E1246" s="242"/>
      <c r="F1246" s="235"/>
      <c r="G1246" s="235"/>
      <c r="H1246" s="235"/>
      <c r="I1246" s="235"/>
      <c r="J1246" s="235"/>
      <c r="K1246" s="235"/>
      <c r="L1246" s="235"/>
      <c r="M1246" s="235"/>
    </row>
    <row r="1247" spans="1:13" ht="15.75" x14ac:dyDescent="0.25">
      <c r="A1247" s="242"/>
      <c r="B1247" s="235"/>
      <c r="C1247" s="235"/>
      <c r="D1247" s="235"/>
      <c r="E1247" s="242"/>
      <c r="F1247" s="235"/>
      <c r="G1247" s="235"/>
      <c r="H1247" s="235"/>
      <c r="I1247" s="235"/>
      <c r="J1247" s="235"/>
      <c r="K1247" s="235"/>
      <c r="L1247" s="235"/>
      <c r="M1247" s="235"/>
    </row>
    <row r="1248" spans="1:13" ht="15.75" x14ac:dyDescent="0.25">
      <c r="A1248" s="242"/>
      <c r="B1248" s="235"/>
      <c r="C1248" s="235"/>
      <c r="D1248" s="235"/>
      <c r="E1248" s="242"/>
      <c r="F1248" s="235"/>
      <c r="G1248" s="235"/>
      <c r="H1248" s="235"/>
      <c r="I1248" s="235"/>
      <c r="J1248" s="235"/>
      <c r="K1248" s="235"/>
      <c r="L1248" s="235"/>
      <c r="M1248" s="235"/>
    </row>
    <row r="1249" spans="1:13" ht="15.75" x14ac:dyDescent="0.25">
      <c r="A1249" s="242"/>
      <c r="B1249" s="235"/>
      <c r="C1249" s="235"/>
      <c r="D1249" s="235"/>
      <c r="E1249" s="242"/>
      <c r="F1249" s="235"/>
      <c r="G1249" s="235"/>
      <c r="H1249" s="235"/>
      <c r="I1249" s="235"/>
      <c r="J1249" s="235"/>
      <c r="K1249" s="235"/>
      <c r="L1249" s="235"/>
      <c r="M1249" s="235"/>
    </row>
    <row r="1250" spans="1:13" ht="15.75" x14ac:dyDescent="0.25">
      <c r="A1250" s="242"/>
      <c r="B1250" s="235"/>
      <c r="C1250" s="235"/>
      <c r="D1250" s="235"/>
      <c r="E1250" s="242"/>
      <c r="F1250" s="235"/>
      <c r="G1250" s="235"/>
      <c r="H1250" s="235"/>
      <c r="I1250" s="235"/>
      <c r="J1250" s="235"/>
      <c r="K1250" s="235"/>
      <c r="L1250" s="235"/>
      <c r="M1250" s="235"/>
    </row>
    <row r="1251" spans="1:13" ht="15.75" x14ac:dyDescent="0.25">
      <c r="A1251" s="242"/>
      <c r="B1251" s="235"/>
      <c r="C1251" s="235"/>
      <c r="D1251" s="235"/>
      <c r="E1251" s="242"/>
      <c r="F1251" s="235"/>
      <c r="G1251" s="235"/>
      <c r="H1251" s="235"/>
      <c r="I1251" s="235"/>
      <c r="J1251" s="235"/>
      <c r="K1251" s="235"/>
      <c r="L1251" s="235"/>
      <c r="M1251" s="235"/>
    </row>
    <row r="1252" spans="1:13" ht="15.75" x14ac:dyDescent="0.25">
      <c r="A1252" s="242"/>
      <c r="B1252" s="235"/>
      <c r="C1252" s="235"/>
      <c r="D1252" s="235"/>
      <c r="E1252" s="242"/>
      <c r="F1252" s="235"/>
      <c r="G1252" s="235"/>
      <c r="H1252" s="235"/>
      <c r="I1252" s="235"/>
      <c r="J1252" s="235"/>
      <c r="K1252" s="235"/>
      <c r="L1252" s="235"/>
      <c r="M1252" s="235"/>
    </row>
    <row r="1253" spans="1:13" ht="15.75" x14ac:dyDescent="0.25">
      <c r="A1253" s="242"/>
      <c r="B1253" s="235"/>
      <c r="C1253" s="235"/>
      <c r="D1253" s="235"/>
      <c r="E1253" s="242"/>
      <c r="F1253" s="235"/>
      <c r="G1253" s="235"/>
      <c r="H1253" s="235"/>
      <c r="I1253" s="235"/>
      <c r="J1253" s="235"/>
      <c r="K1253" s="235"/>
      <c r="L1253" s="235"/>
      <c r="M1253" s="235"/>
    </row>
    <row r="1254" spans="1:13" ht="15.75" x14ac:dyDescent="0.25">
      <c r="A1254" s="242"/>
      <c r="B1254" s="235"/>
      <c r="C1254" s="235"/>
      <c r="D1254" s="235"/>
      <c r="E1254" s="242"/>
      <c r="F1254" s="235"/>
      <c r="G1254" s="235"/>
      <c r="H1254" s="235"/>
      <c r="I1254" s="235"/>
      <c r="J1254" s="235"/>
      <c r="K1254" s="235"/>
      <c r="L1254" s="235"/>
      <c r="M1254" s="235"/>
    </row>
    <row r="1255" spans="1:13" ht="15.75" x14ac:dyDescent="0.25">
      <c r="A1255" s="242"/>
      <c r="B1255" s="235"/>
      <c r="C1255" s="235"/>
      <c r="D1255" s="235"/>
      <c r="E1255" s="242"/>
      <c r="F1255" s="235"/>
      <c r="G1255" s="235"/>
      <c r="H1255" s="235"/>
      <c r="I1255" s="235"/>
      <c r="J1255" s="235"/>
      <c r="K1255" s="235"/>
      <c r="L1255" s="235"/>
      <c r="M1255" s="235"/>
    </row>
    <row r="1256" spans="1:13" ht="15.75" x14ac:dyDescent="0.25">
      <c r="A1256" s="242"/>
      <c r="B1256" s="235"/>
      <c r="C1256" s="235"/>
      <c r="D1256" s="235"/>
      <c r="E1256" s="242"/>
      <c r="F1256" s="235"/>
      <c r="G1256" s="235"/>
      <c r="H1256" s="235"/>
      <c r="I1256" s="235"/>
      <c r="J1256" s="235"/>
      <c r="K1256" s="235"/>
      <c r="L1256" s="235"/>
      <c r="M1256" s="235"/>
    </row>
    <row r="1257" spans="1:13" ht="15.75" x14ac:dyDescent="0.25">
      <c r="A1257" s="242"/>
      <c r="B1257" s="235"/>
      <c r="C1257" s="235"/>
      <c r="D1257" s="235"/>
      <c r="E1257" s="242"/>
      <c r="F1257" s="235"/>
      <c r="G1257" s="235"/>
      <c r="H1257" s="235"/>
      <c r="I1257" s="235"/>
      <c r="J1257" s="235"/>
      <c r="K1257" s="235"/>
      <c r="L1257" s="235"/>
      <c r="M1257" s="235"/>
    </row>
    <row r="1258" spans="1:13" ht="15.75" x14ac:dyDescent="0.25">
      <c r="A1258" s="242"/>
      <c r="B1258" s="235"/>
      <c r="C1258" s="235"/>
      <c r="D1258" s="235"/>
      <c r="E1258" s="242"/>
      <c r="F1258" s="235"/>
      <c r="G1258" s="235"/>
      <c r="H1258" s="235"/>
      <c r="I1258" s="235"/>
      <c r="J1258" s="235"/>
      <c r="K1258" s="235"/>
      <c r="L1258" s="235"/>
      <c r="M1258" s="235"/>
    </row>
    <row r="1259" spans="1:13" ht="15.75" x14ac:dyDescent="0.25">
      <c r="A1259" s="242"/>
      <c r="B1259" s="235"/>
      <c r="C1259" s="235"/>
      <c r="D1259" s="235"/>
      <c r="E1259" s="242"/>
      <c r="F1259" s="235"/>
      <c r="G1259" s="235"/>
      <c r="H1259" s="235"/>
      <c r="I1259" s="235"/>
      <c r="J1259" s="235"/>
      <c r="K1259" s="235"/>
      <c r="L1259" s="235"/>
      <c r="M1259" s="235"/>
    </row>
    <row r="1260" spans="1:13" ht="15.75" x14ac:dyDescent="0.25">
      <c r="A1260" s="242"/>
      <c r="B1260" s="235"/>
      <c r="C1260" s="235"/>
      <c r="D1260" s="235"/>
      <c r="E1260" s="242"/>
      <c r="F1260" s="235"/>
      <c r="G1260" s="235"/>
      <c r="H1260" s="235"/>
      <c r="I1260" s="235"/>
      <c r="J1260" s="235"/>
      <c r="K1260" s="235"/>
      <c r="L1260" s="235"/>
      <c r="M1260" s="235"/>
    </row>
    <row r="1261" spans="1:13" ht="15.75" x14ac:dyDescent="0.25">
      <c r="A1261" s="242"/>
      <c r="B1261" s="235"/>
      <c r="C1261" s="235"/>
      <c r="D1261" s="235"/>
      <c r="E1261" s="242"/>
      <c r="F1261" s="235"/>
      <c r="G1261" s="235"/>
      <c r="H1261" s="235"/>
      <c r="I1261" s="235"/>
      <c r="J1261" s="235"/>
      <c r="K1261" s="235"/>
      <c r="L1261" s="235"/>
      <c r="M1261" s="235"/>
    </row>
    <row r="1262" spans="1:13" ht="15.75" x14ac:dyDescent="0.25">
      <c r="A1262" s="242"/>
      <c r="B1262" s="235"/>
      <c r="C1262" s="235"/>
      <c r="D1262" s="235"/>
      <c r="E1262" s="242"/>
      <c r="F1262" s="235"/>
      <c r="G1262" s="235"/>
      <c r="H1262" s="235"/>
      <c r="I1262" s="235"/>
      <c r="J1262" s="235"/>
      <c r="K1262" s="235"/>
      <c r="L1262" s="235"/>
      <c r="M1262" s="235"/>
    </row>
    <row r="1263" spans="1:13" ht="15.75" x14ac:dyDescent="0.25">
      <c r="A1263" s="242"/>
      <c r="B1263" s="235"/>
      <c r="C1263" s="235"/>
      <c r="D1263" s="235"/>
      <c r="E1263" s="242"/>
      <c r="F1263" s="235"/>
      <c r="G1263" s="235"/>
      <c r="H1263" s="235"/>
      <c r="I1263" s="235"/>
      <c r="J1263" s="235"/>
      <c r="K1263" s="235"/>
      <c r="L1263" s="235"/>
      <c r="M1263" s="235"/>
    </row>
    <row r="1264" spans="1:13" ht="15.75" x14ac:dyDescent="0.25">
      <c r="A1264" s="242"/>
      <c r="B1264" s="235"/>
      <c r="C1264" s="235"/>
      <c r="D1264" s="235"/>
      <c r="E1264" s="242"/>
      <c r="F1264" s="235"/>
      <c r="G1264" s="235"/>
      <c r="H1264" s="235"/>
      <c r="I1264" s="235"/>
      <c r="J1264" s="235"/>
      <c r="K1264" s="235"/>
      <c r="L1264" s="235"/>
      <c r="M1264" s="235"/>
    </row>
    <row r="1265" spans="1:13" ht="15.75" x14ac:dyDescent="0.25">
      <c r="A1265" s="242"/>
      <c r="B1265" s="235"/>
      <c r="C1265" s="235"/>
      <c r="D1265" s="235"/>
      <c r="E1265" s="242"/>
      <c r="F1265" s="235"/>
      <c r="G1265" s="235"/>
      <c r="H1265" s="235"/>
      <c r="I1265" s="235"/>
      <c r="J1265" s="235"/>
      <c r="K1265" s="235"/>
      <c r="L1265" s="235"/>
      <c r="M1265" s="235"/>
    </row>
    <row r="1266" spans="1:13" ht="15.75" x14ac:dyDescent="0.25">
      <c r="A1266" s="242"/>
      <c r="B1266" s="235"/>
      <c r="C1266" s="235"/>
      <c r="D1266" s="235"/>
      <c r="E1266" s="242"/>
      <c r="F1266" s="235"/>
      <c r="G1266" s="235"/>
      <c r="H1266" s="235"/>
      <c r="I1266" s="235"/>
      <c r="J1266" s="235"/>
      <c r="K1266" s="235"/>
      <c r="L1266" s="235"/>
      <c r="M1266" s="235"/>
    </row>
    <row r="1267" spans="1:13" ht="15.75" x14ac:dyDescent="0.25">
      <c r="A1267" s="242"/>
      <c r="B1267" s="235"/>
      <c r="C1267" s="235"/>
      <c r="D1267" s="235"/>
      <c r="E1267" s="242"/>
      <c r="F1267" s="235"/>
      <c r="G1267" s="235"/>
      <c r="H1267" s="235"/>
      <c r="I1267" s="235"/>
      <c r="J1267" s="235"/>
      <c r="K1267" s="235"/>
      <c r="L1267" s="235"/>
      <c r="M1267" s="235"/>
    </row>
    <row r="1268" spans="1:13" ht="15.75" x14ac:dyDescent="0.25">
      <c r="A1268" s="242"/>
      <c r="B1268" s="235"/>
      <c r="C1268" s="235"/>
      <c r="D1268" s="235"/>
      <c r="E1268" s="242"/>
      <c r="F1268" s="235"/>
      <c r="G1268" s="235"/>
      <c r="H1268" s="235"/>
      <c r="I1268" s="235"/>
      <c r="J1268" s="235"/>
      <c r="K1268" s="235"/>
      <c r="L1268" s="235"/>
      <c r="M1268" s="235"/>
    </row>
    <row r="1269" spans="1:13" ht="15.75" x14ac:dyDescent="0.25">
      <c r="A1269" s="242"/>
      <c r="B1269" s="235"/>
      <c r="C1269" s="235"/>
      <c r="D1269" s="235"/>
      <c r="E1269" s="242"/>
      <c r="F1269" s="235"/>
      <c r="G1269" s="235"/>
      <c r="H1269" s="235"/>
      <c r="I1269" s="235"/>
      <c r="J1269" s="235"/>
      <c r="K1269" s="235"/>
      <c r="L1269" s="235"/>
      <c r="M1269" s="235"/>
    </row>
    <row r="1270" spans="1:13" ht="15.75" x14ac:dyDescent="0.25">
      <c r="A1270" s="242"/>
      <c r="B1270" s="235"/>
      <c r="C1270" s="235"/>
      <c r="D1270" s="235"/>
      <c r="E1270" s="242"/>
      <c r="F1270" s="235"/>
      <c r="G1270" s="235"/>
      <c r="H1270" s="235"/>
      <c r="I1270" s="235"/>
      <c r="J1270" s="235"/>
      <c r="K1270" s="235"/>
      <c r="L1270" s="235"/>
      <c r="M1270" s="235"/>
    </row>
    <row r="1271" spans="1:13" ht="15.75" x14ac:dyDescent="0.25">
      <c r="A1271" s="242"/>
      <c r="B1271" s="235"/>
      <c r="C1271" s="235"/>
      <c r="D1271" s="235"/>
      <c r="E1271" s="242"/>
      <c r="F1271" s="235"/>
      <c r="G1271" s="235"/>
      <c r="H1271" s="235"/>
      <c r="I1271" s="235"/>
      <c r="J1271" s="235"/>
      <c r="K1271" s="235"/>
      <c r="L1271" s="235"/>
      <c r="M1271" s="235"/>
    </row>
    <row r="1272" spans="1:13" ht="15.75" x14ac:dyDescent="0.25">
      <c r="A1272" s="242"/>
      <c r="B1272" s="235"/>
      <c r="C1272" s="235"/>
      <c r="D1272" s="235"/>
      <c r="E1272" s="242"/>
      <c r="F1272" s="235"/>
      <c r="G1272" s="235"/>
      <c r="H1272" s="235"/>
      <c r="I1272" s="235"/>
      <c r="J1272" s="235"/>
      <c r="K1272" s="235"/>
      <c r="L1272" s="235"/>
      <c r="M1272" s="235"/>
    </row>
    <row r="1273" spans="1:13" ht="15.75" x14ac:dyDescent="0.25">
      <c r="A1273" s="242"/>
      <c r="B1273" s="235"/>
      <c r="C1273" s="235"/>
      <c r="D1273" s="235"/>
      <c r="E1273" s="242"/>
      <c r="F1273" s="235"/>
      <c r="G1273" s="235"/>
      <c r="H1273" s="235"/>
      <c r="I1273" s="235"/>
      <c r="J1273" s="235"/>
      <c r="K1273" s="235"/>
      <c r="L1273" s="235"/>
      <c r="M1273" s="235"/>
    </row>
    <row r="1274" spans="1:13" ht="15.75" x14ac:dyDescent="0.25">
      <c r="A1274" s="242"/>
      <c r="B1274" s="235"/>
      <c r="C1274" s="235"/>
      <c r="D1274" s="235"/>
      <c r="E1274" s="242"/>
      <c r="F1274" s="235"/>
      <c r="G1274" s="235"/>
      <c r="H1274" s="235"/>
      <c r="I1274" s="235"/>
      <c r="J1274" s="235"/>
      <c r="K1274" s="235"/>
      <c r="L1274" s="235"/>
      <c r="M1274" s="235"/>
    </row>
    <row r="1275" spans="1:13" ht="15.75" x14ac:dyDescent="0.25">
      <c r="A1275" s="242"/>
      <c r="B1275" s="235"/>
      <c r="C1275" s="235"/>
      <c r="D1275" s="235"/>
      <c r="E1275" s="242"/>
      <c r="F1275" s="235"/>
      <c r="G1275" s="235"/>
      <c r="H1275" s="235"/>
      <c r="I1275" s="235"/>
      <c r="J1275" s="235"/>
      <c r="K1275" s="235"/>
      <c r="L1275" s="235"/>
      <c r="M1275" s="235"/>
    </row>
    <row r="1276" spans="1:13" ht="15.75" x14ac:dyDescent="0.25">
      <c r="A1276" s="242"/>
      <c r="B1276" s="235"/>
      <c r="C1276" s="235"/>
      <c r="D1276" s="235"/>
      <c r="E1276" s="242"/>
      <c r="F1276" s="235"/>
      <c r="G1276" s="235"/>
      <c r="H1276" s="235"/>
      <c r="I1276" s="235"/>
      <c r="J1276" s="235"/>
      <c r="K1276" s="235"/>
      <c r="L1276" s="235"/>
      <c r="M1276" s="235"/>
    </row>
    <row r="1277" spans="1:13" ht="15.75" x14ac:dyDescent="0.25">
      <c r="A1277" s="242"/>
      <c r="B1277" s="235"/>
      <c r="C1277" s="235"/>
      <c r="D1277" s="235"/>
      <c r="E1277" s="242"/>
      <c r="F1277" s="235"/>
      <c r="G1277" s="235"/>
      <c r="H1277" s="235"/>
      <c r="I1277" s="235"/>
      <c r="J1277" s="235"/>
      <c r="K1277" s="235"/>
      <c r="L1277" s="235"/>
      <c r="M1277" s="235"/>
    </row>
    <row r="1278" spans="1:13" ht="15.75" x14ac:dyDescent="0.25">
      <c r="A1278" s="242"/>
      <c r="B1278" s="235"/>
      <c r="C1278" s="235"/>
      <c r="D1278" s="235"/>
      <c r="E1278" s="242"/>
      <c r="F1278" s="235"/>
      <c r="G1278" s="235"/>
      <c r="H1278" s="235"/>
      <c r="I1278" s="235"/>
      <c r="J1278" s="235"/>
      <c r="K1278" s="235"/>
      <c r="L1278" s="235"/>
      <c r="M1278" s="235"/>
    </row>
    <row r="1279" spans="1:13" ht="15.75" x14ac:dyDescent="0.25">
      <c r="A1279" s="242"/>
      <c r="B1279" s="235"/>
      <c r="C1279" s="235"/>
      <c r="D1279" s="235"/>
      <c r="E1279" s="242"/>
      <c r="F1279" s="235"/>
      <c r="G1279" s="235"/>
      <c r="H1279" s="235"/>
      <c r="I1279" s="235"/>
      <c r="J1279" s="235"/>
      <c r="K1279" s="235"/>
      <c r="L1279" s="235"/>
      <c r="M1279" s="235"/>
    </row>
    <row r="1280" spans="1:13" ht="15.75" x14ac:dyDescent="0.25">
      <c r="A1280" s="242"/>
      <c r="B1280" s="235"/>
      <c r="C1280" s="235"/>
      <c r="D1280" s="235"/>
      <c r="E1280" s="242"/>
      <c r="F1280" s="235"/>
      <c r="G1280" s="235"/>
      <c r="H1280" s="235"/>
      <c r="I1280" s="235"/>
      <c r="J1280" s="235"/>
      <c r="K1280" s="235"/>
      <c r="L1280" s="235"/>
      <c r="M1280" s="235"/>
    </row>
    <row r="1281" spans="1:13" ht="15.75" x14ac:dyDescent="0.25">
      <c r="A1281" s="242"/>
      <c r="B1281" s="235"/>
      <c r="C1281" s="235"/>
      <c r="D1281" s="235"/>
      <c r="E1281" s="242"/>
      <c r="F1281" s="235"/>
      <c r="G1281" s="235"/>
      <c r="H1281" s="235"/>
      <c r="I1281" s="235"/>
      <c r="J1281" s="235"/>
      <c r="K1281" s="235"/>
      <c r="L1281" s="235"/>
      <c r="M1281" s="235"/>
    </row>
    <row r="1282" spans="1:13" ht="15.75" x14ac:dyDescent="0.25">
      <c r="A1282" s="242"/>
      <c r="B1282" s="235"/>
      <c r="C1282" s="235"/>
      <c r="D1282" s="235"/>
      <c r="E1282" s="242"/>
      <c r="F1282" s="235"/>
      <c r="G1282" s="235"/>
      <c r="H1282" s="235"/>
      <c r="I1282" s="235"/>
      <c r="J1282" s="235"/>
      <c r="K1282" s="235"/>
      <c r="L1282" s="235"/>
      <c r="M1282" s="235"/>
    </row>
    <row r="1283" spans="1:13" ht="15.75" x14ac:dyDescent="0.25">
      <c r="A1283" s="242"/>
      <c r="B1283" s="235"/>
      <c r="C1283" s="235"/>
      <c r="D1283" s="235"/>
      <c r="E1283" s="242"/>
      <c r="F1283" s="235"/>
      <c r="G1283" s="235"/>
      <c r="H1283" s="235"/>
      <c r="I1283" s="235"/>
      <c r="J1283" s="235"/>
      <c r="K1283" s="235"/>
      <c r="L1283" s="235"/>
      <c r="M1283" s="235"/>
    </row>
    <row r="1284" spans="1:13" ht="15.75" x14ac:dyDescent="0.25">
      <c r="A1284" s="242"/>
      <c r="B1284" s="235"/>
      <c r="C1284" s="235"/>
      <c r="D1284" s="235"/>
      <c r="E1284" s="242"/>
      <c r="F1284" s="235"/>
      <c r="G1284" s="235"/>
      <c r="H1284" s="235"/>
      <c r="I1284" s="235"/>
      <c r="J1284" s="235"/>
      <c r="K1284" s="235"/>
      <c r="L1284" s="235"/>
      <c r="M1284" s="235"/>
    </row>
    <row r="1285" spans="1:13" ht="15.75" x14ac:dyDescent="0.25">
      <c r="A1285" s="242"/>
      <c r="B1285" s="235"/>
      <c r="C1285" s="235"/>
      <c r="D1285" s="235"/>
      <c r="E1285" s="242"/>
      <c r="F1285" s="235"/>
      <c r="G1285" s="235"/>
      <c r="H1285" s="235"/>
      <c r="I1285" s="235"/>
      <c r="J1285" s="235"/>
      <c r="K1285" s="235"/>
      <c r="L1285" s="235"/>
      <c r="M1285" s="235"/>
    </row>
    <row r="1286" spans="1:13" ht="15.75" x14ac:dyDescent="0.25">
      <c r="A1286" s="242"/>
      <c r="B1286" s="235"/>
      <c r="C1286" s="235"/>
      <c r="D1286" s="235"/>
      <c r="E1286" s="242"/>
      <c r="F1286" s="235"/>
      <c r="G1286" s="235"/>
      <c r="H1286" s="235"/>
      <c r="I1286" s="235"/>
      <c r="J1286" s="235"/>
      <c r="K1286" s="235"/>
      <c r="L1286" s="235"/>
      <c r="M1286" s="235"/>
    </row>
    <row r="1287" spans="1:13" ht="15.75" x14ac:dyDescent="0.25">
      <c r="A1287" s="242"/>
      <c r="B1287" s="235"/>
      <c r="C1287" s="235"/>
      <c r="D1287" s="235"/>
      <c r="E1287" s="242"/>
      <c r="F1287" s="235"/>
      <c r="G1287" s="235"/>
      <c r="H1287" s="235"/>
      <c r="I1287" s="235"/>
      <c r="J1287" s="235"/>
      <c r="K1287" s="235"/>
      <c r="L1287" s="235"/>
      <c r="M1287" s="235"/>
    </row>
    <row r="1288" spans="1:13" ht="15.75" x14ac:dyDescent="0.25">
      <c r="A1288" s="242"/>
      <c r="B1288" s="235"/>
      <c r="C1288" s="235"/>
      <c r="D1288" s="235"/>
      <c r="E1288" s="242"/>
      <c r="F1288" s="235"/>
      <c r="G1288" s="235"/>
      <c r="H1288" s="235"/>
      <c r="I1288" s="235"/>
      <c r="J1288" s="235"/>
      <c r="K1288" s="235"/>
      <c r="L1288" s="235"/>
      <c r="M1288" s="235"/>
    </row>
    <row r="1289" spans="1:13" ht="15.75" x14ac:dyDescent="0.25">
      <c r="A1289" s="242"/>
      <c r="B1289" s="235"/>
      <c r="C1289" s="235"/>
      <c r="D1289" s="235"/>
      <c r="E1289" s="242"/>
      <c r="F1289" s="235"/>
      <c r="G1289" s="235"/>
      <c r="H1289" s="235"/>
      <c r="I1289" s="235"/>
      <c r="J1289" s="235"/>
      <c r="K1289" s="235"/>
      <c r="L1289" s="235"/>
      <c r="M1289" s="235"/>
    </row>
    <row r="1290" spans="1:13" ht="15.75" x14ac:dyDescent="0.25">
      <c r="A1290" s="242"/>
      <c r="B1290" s="235"/>
      <c r="C1290" s="235"/>
      <c r="D1290" s="235"/>
      <c r="E1290" s="242"/>
      <c r="F1290" s="235"/>
      <c r="G1290" s="235"/>
      <c r="H1290" s="235"/>
      <c r="I1290" s="235"/>
      <c r="J1290" s="235"/>
      <c r="K1290" s="235"/>
      <c r="L1290" s="235"/>
      <c r="M1290" s="235"/>
    </row>
    <row r="1291" spans="1:13" ht="15.75" x14ac:dyDescent="0.25">
      <c r="A1291" s="242"/>
      <c r="B1291" s="235"/>
      <c r="C1291" s="235"/>
      <c r="D1291" s="235"/>
      <c r="E1291" s="242"/>
      <c r="F1291" s="235"/>
      <c r="G1291" s="235"/>
      <c r="H1291" s="235"/>
      <c r="I1291" s="235"/>
      <c r="J1291" s="235"/>
      <c r="K1291" s="235"/>
      <c r="L1291" s="235"/>
      <c r="M1291" s="235"/>
    </row>
    <row r="1292" spans="1:13" ht="15.75" x14ac:dyDescent="0.25">
      <c r="A1292" s="242"/>
      <c r="B1292" s="235"/>
      <c r="C1292" s="235"/>
      <c r="D1292" s="235"/>
      <c r="E1292" s="242"/>
      <c r="F1292" s="235"/>
      <c r="G1292" s="235"/>
      <c r="H1292" s="235"/>
      <c r="I1292" s="235"/>
      <c r="J1292" s="235"/>
      <c r="K1292" s="235"/>
      <c r="L1292" s="235"/>
      <c r="M1292" s="235"/>
    </row>
    <row r="1293" spans="1:13" ht="15.75" x14ac:dyDescent="0.25">
      <c r="A1293" s="242"/>
      <c r="B1293" s="235"/>
      <c r="C1293" s="235"/>
      <c r="D1293" s="235"/>
      <c r="E1293" s="242"/>
      <c r="F1293" s="235"/>
      <c r="G1293" s="235"/>
      <c r="H1293" s="235"/>
      <c r="I1293" s="235"/>
      <c r="J1293" s="235"/>
      <c r="K1293" s="235"/>
      <c r="L1293" s="235"/>
      <c r="M1293" s="235"/>
    </row>
    <row r="1294" spans="1:13" ht="15.75" x14ac:dyDescent="0.25">
      <c r="A1294" s="242"/>
      <c r="B1294" s="235"/>
      <c r="C1294" s="235"/>
      <c r="D1294" s="235"/>
      <c r="E1294" s="242"/>
      <c r="F1294" s="235"/>
      <c r="G1294" s="235"/>
      <c r="H1294" s="235"/>
      <c r="I1294" s="235"/>
      <c r="J1294" s="235"/>
      <c r="K1294" s="235"/>
      <c r="L1294" s="235"/>
      <c r="M1294" s="235"/>
    </row>
    <row r="1295" spans="1:13" ht="15.75" x14ac:dyDescent="0.25">
      <c r="A1295" s="242"/>
      <c r="B1295" s="235"/>
      <c r="C1295" s="235"/>
      <c r="D1295" s="235"/>
      <c r="E1295" s="242"/>
      <c r="F1295" s="235"/>
      <c r="G1295" s="235"/>
      <c r="H1295" s="235"/>
      <c r="I1295" s="235"/>
      <c r="J1295" s="235"/>
      <c r="K1295" s="235"/>
      <c r="L1295" s="235"/>
      <c r="M1295" s="235"/>
    </row>
    <row r="1296" spans="1:13" ht="15.75" x14ac:dyDescent="0.25">
      <c r="A1296" s="242"/>
      <c r="B1296" s="235"/>
      <c r="C1296" s="235"/>
      <c r="D1296" s="235"/>
      <c r="E1296" s="242"/>
      <c r="F1296" s="235"/>
      <c r="G1296" s="235"/>
      <c r="H1296" s="235"/>
      <c r="I1296" s="235"/>
      <c r="J1296" s="235"/>
      <c r="K1296" s="235"/>
      <c r="L1296" s="235"/>
      <c r="M1296" s="235"/>
    </row>
    <row r="1297" spans="1:13" ht="15.75" x14ac:dyDescent="0.25">
      <c r="A1297" s="242"/>
      <c r="B1297" s="235"/>
      <c r="C1297" s="235"/>
      <c r="D1297" s="235"/>
      <c r="E1297" s="242"/>
      <c r="F1297" s="235"/>
      <c r="G1297" s="235"/>
      <c r="H1297" s="235"/>
      <c r="I1297" s="235"/>
      <c r="J1297" s="235"/>
      <c r="K1297" s="235"/>
      <c r="L1297" s="235"/>
      <c r="M1297" s="235"/>
    </row>
    <row r="1298" spans="1:13" ht="15.75" x14ac:dyDescent="0.25">
      <c r="A1298" s="242"/>
      <c r="B1298" s="235"/>
      <c r="C1298" s="235"/>
      <c r="D1298" s="235"/>
      <c r="E1298" s="242"/>
      <c r="F1298" s="235"/>
      <c r="G1298" s="235"/>
      <c r="H1298" s="235"/>
      <c r="I1298" s="235"/>
      <c r="J1298" s="235"/>
      <c r="K1298" s="235"/>
      <c r="L1298" s="235"/>
      <c r="M1298" s="235"/>
    </row>
    <row r="1299" spans="1:13" ht="15.75" x14ac:dyDescent="0.25">
      <c r="A1299" s="242"/>
      <c r="B1299" s="235"/>
      <c r="C1299" s="235"/>
      <c r="D1299" s="235"/>
      <c r="E1299" s="242"/>
      <c r="F1299" s="235"/>
      <c r="G1299" s="235"/>
      <c r="H1299" s="235"/>
      <c r="I1299" s="235"/>
      <c r="J1299" s="235"/>
      <c r="K1299" s="235"/>
      <c r="L1299" s="235"/>
      <c r="M1299" s="235"/>
    </row>
    <row r="1300" spans="1:13" ht="15.75" x14ac:dyDescent="0.25">
      <c r="A1300" s="242"/>
      <c r="B1300" s="235"/>
      <c r="C1300" s="235"/>
      <c r="D1300" s="235"/>
      <c r="E1300" s="242"/>
      <c r="F1300" s="235"/>
      <c r="G1300" s="235"/>
      <c r="H1300" s="235"/>
      <c r="I1300" s="235"/>
      <c r="J1300" s="235"/>
      <c r="K1300" s="235"/>
      <c r="L1300" s="235"/>
      <c r="M1300" s="235"/>
    </row>
    <row r="1301" spans="1:13" ht="15.75" x14ac:dyDescent="0.25">
      <c r="A1301" s="242"/>
      <c r="B1301" s="235"/>
      <c r="C1301" s="235"/>
      <c r="D1301" s="235"/>
      <c r="E1301" s="242"/>
      <c r="F1301" s="235"/>
      <c r="G1301" s="235"/>
      <c r="H1301" s="235"/>
      <c r="I1301" s="235"/>
      <c r="J1301" s="235"/>
      <c r="K1301" s="235"/>
      <c r="L1301" s="235"/>
      <c r="M1301" s="235"/>
    </row>
    <row r="1302" spans="1:13" ht="15.75" x14ac:dyDescent="0.25">
      <c r="A1302" s="242"/>
      <c r="B1302" s="235"/>
      <c r="C1302" s="235"/>
      <c r="D1302" s="235"/>
      <c r="E1302" s="242"/>
      <c r="F1302" s="235"/>
      <c r="G1302" s="235"/>
      <c r="H1302" s="235"/>
      <c r="I1302" s="235"/>
      <c r="J1302" s="235"/>
      <c r="K1302" s="235"/>
      <c r="L1302" s="235"/>
      <c r="M1302" s="235"/>
    </row>
    <row r="1303" spans="1:13" ht="15.75" x14ac:dyDescent="0.25">
      <c r="A1303" s="242"/>
      <c r="B1303" s="235"/>
      <c r="C1303" s="235"/>
      <c r="D1303" s="235"/>
      <c r="E1303" s="242"/>
      <c r="F1303" s="235"/>
      <c r="G1303" s="235"/>
      <c r="H1303" s="235"/>
      <c r="I1303" s="235"/>
      <c r="J1303" s="235"/>
      <c r="K1303" s="235"/>
      <c r="L1303" s="235"/>
      <c r="M1303" s="235"/>
    </row>
    <row r="1304" spans="1:13" ht="15.75" x14ac:dyDescent="0.25">
      <c r="A1304" s="242"/>
      <c r="B1304" s="235"/>
      <c r="C1304" s="235"/>
      <c r="D1304" s="235"/>
      <c r="E1304" s="242"/>
      <c r="F1304" s="235"/>
      <c r="G1304" s="235"/>
      <c r="H1304" s="235"/>
      <c r="I1304" s="235"/>
      <c r="J1304" s="235"/>
      <c r="K1304" s="235"/>
      <c r="L1304" s="235"/>
      <c r="M1304" s="235"/>
    </row>
    <row r="1305" spans="1:13" ht="15.75" x14ac:dyDescent="0.25">
      <c r="A1305" s="242"/>
      <c r="B1305" s="235"/>
      <c r="C1305" s="235"/>
      <c r="D1305" s="235"/>
      <c r="E1305" s="242"/>
      <c r="F1305" s="235"/>
      <c r="G1305" s="235"/>
      <c r="H1305" s="235"/>
      <c r="I1305" s="235"/>
      <c r="J1305" s="235"/>
      <c r="K1305" s="235"/>
      <c r="L1305" s="235"/>
      <c r="M1305" s="235"/>
    </row>
    <row r="1306" spans="1:13" ht="15.75" x14ac:dyDescent="0.25">
      <c r="A1306" s="242"/>
      <c r="B1306" s="235"/>
      <c r="C1306" s="235"/>
      <c r="D1306" s="235"/>
      <c r="E1306" s="242"/>
      <c r="F1306" s="235"/>
      <c r="G1306" s="235"/>
      <c r="H1306" s="235"/>
      <c r="I1306" s="235"/>
      <c r="J1306" s="235"/>
      <c r="K1306" s="235"/>
      <c r="L1306" s="235"/>
      <c r="M1306" s="235"/>
    </row>
    <row r="1307" spans="1:13" ht="15.75" x14ac:dyDescent="0.25">
      <c r="A1307" s="242"/>
      <c r="B1307" s="235"/>
      <c r="C1307" s="235"/>
      <c r="D1307" s="235"/>
      <c r="E1307" s="242"/>
      <c r="F1307" s="235"/>
      <c r="G1307" s="235"/>
      <c r="H1307" s="235"/>
      <c r="I1307" s="235"/>
      <c r="J1307" s="235"/>
      <c r="K1307" s="235"/>
      <c r="L1307" s="235"/>
      <c r="M1307" s="235"/>
    </row>
    <row r="1308" spans="1:13" ht="15.75" x14ac:dyDescent="0.25">
      <c r="A1308" s="242"/>
      <c r="B1308" s="235"/>
      <c r="C1308" s="235"/>
      <c r="D1308" s="235"/>
      <c r="E1308" s="242"/>
      <c r="F1308" s="235"/>
      <c r="G1308" s="235"/>
      <c r="H1308" s="235"/>
      <c r="I1308" s="235"/>
      <c r="J1308" s="235"/>
      <c r="K1308" s="235"/>
      <c r="L1308" s="235"/>
      <c r="M1308" s="235"/>
    </row>
    <row r="1309" spans="1:13" ht="15.75" x14ac:dyDescent="0.25">
      <c r="A1309" s="242"/>
      <c r="B1309" s="235"/>
      <c r="C1309" s="235"/>
      <c r="D1309" s="235"/>
      <c r="E1309" s="242"/>
      <c r="F1309" s="235"/>
      <c r="G1309" s="235"/>
      <c r="H1309" s="235"/>
      <c r="I1309" s="235"/>
      <c r="J1309" s="235"/>
      <c r="K1309" s="235"/>
      <c r="L1309" s="235"/>
      <c r="M1309" s="235"/>
    </row>
    <row r="1310" spans="1:13" ht="15.75" x14ac:dyDescent="0.25">
      <c r="A1310" s="242"/>
      <c r="B1310" s="235"/>
      <c r="C1310" s="235"/>
      <c r="D1310" s="235"/>
      <c r="E1310" s="242"/>
      <c r="F1310" s="235"/>
      <c r="G1310" s="235"/>
      <c r="H1310" s="235"/>
      <c r="I1310" s="235"/>
      <c r="J1310" s="235"/>
      <c r="K1310" s="235"/>
      <c r="L1310" s="235"/>
      <c r="M1310" s="235"/>
    </row>
    <row r="1311" spans="1:13" ht="15.75" x14ac:dyDescent="0.25">
      <c r="A1311" s="242"/>
      <c r="B1311" s="235"/>
      <c r="C1311" s="235"/>
      <c r="D1311" s="235"/>
      <c r="E1311" s="242"/>
      <c r="F1311" s="235"/>
      <c r="G1311" s="235"/>
      <c r="H1311" s="235"/>
      <c r="I1311" s="235"/>
      <c r="J1311" s="235"/>
      <c r="K1311" s="235"/>
      <c r="L1311" s="235"/>
      <c r="M1311" s="235"/>
    </row>
    <row r="1312" spans="1:13" ht="15.75" x14ac:dyDescent="0.25">
      <c r="A1312" s="242"/>
      <c r="B1312" s="235"/>
      <c r="C1312" s="235"/>
      <c r="D1312" s="235"/>
      <c r="E1312" s="242"/>
      <c r="F1312" s="235"/>
      <c r="G1312" s="235"/>
      <c r="H1312" s="235"/>
      <c r="I1312" s="235"/>
      <c r="J1312" s="235"/>
      <c r="K1312" s="235"/>
      <c r="L1312" s="235"/>
      <c r="M1312" s="235"/>
    </row>
    <row r="1313" spans="1:13" ht="15.75" x14ac:dyDescent="0.25">
      <c r="A1313" s="242"/>
      <c r="B1313" s="235"/>
      <c r="C1313" s="235"/>
      <c r="D1313" s="235"/>
      <c r="E1313" s="242"/>
      <c r="F1313" s="235"/>
      <c r="G1313" s="235"/>
      <c r="H1313" s="235"/>
      <c r="I1313" s="235"/>
      <c r="J1313" s="235"/>
      <c r="K1313" s="235"/>
      <c r="L1313" s="235"/>
      <c r="M1313" s="235"/>
    </row>
    <row r="1314" spans="1:13" ht="15.75" x14ac:dyDescent="0.25">
      <c r="A1314" s="242"/>
      <c r="B1314" s="235"/>
      <c r="C1314" s="235"/>
      <c r="D1314" s="235"/>
      <c r="E1314" s="242"/>
      <c r="F1314" s="235"/>
      <c r="G1314" s="235"/>
      <c r="H1314" s="235"/>
      <c r="I1314" s="235"/>
      <c r="J1314" s="235"/>
      <c r="K1314" s="235"/>
      <c r="L1314" s="235"/>
      <c r="M1314" s="235"/>
    </row>
    <row r="1315" spans="1:13" ht="15.75" x14ac:dyDescent="0.25">
      <c r="A1315" s="242"/>
      <c r="B1315" s="235"/>
      <c r="C1315" s="235"/>
      <c r="D1315" s="235"/>
      <c r="E1315" s="242"/>
      <c r="F1315" s="235"/>
      <c r="G1315" s="235"/>
      <c r="H1315" s="235"/>
      <c r="I1315" s="235"/>
      <c r="J1315" s="235"/>
      <c r="K1315" s="235"/>
      <c r="L1315" s="235"/>
      <c r="M1315" s="235"/>
    </row>
    <row r="1316" spans="1:13" ht="15.75" x14ac:dyDescent="0.25">
      <c r="A1316" s="242"/>
      <c r="B1316" s="235"/>
      <c r="C1316" s="235"/>
      <c r="D1316" s="235"/>
      <c r="E1316" s="242"/>
      <c r="F1316" s="235"/>
      <c r="G1316" s="235"/>
      <c r="H1316" s="235"/>
      <c r="I1316" s="235"/>
      <c r="J1316" s="235"/>
      <c r="K1316" s="235"/>
      <c r="L1316" s="235"/>
      <c r="M1316" s="235"/>
    </row>
    <row r="1317" spans="1:13" ht="15.75" x14ac:dyDescent="0.25">
      <c r="A1317" s="242"/>
      <c r="B1317" s="235"/>
      <c r="C1317" s="235"/>
      <c r="D1317" s="235"/>
      <c r="E1317" s="242"/>
      <c r="F1317" s="235"/>
      <c r="G1317" s="235"/>
      <c r="H1317" s="235"/>
      <c r="I1317" s="235"/>
      <c r="J1317" s="235"/>
      <c r="K1317" s="235"/>
      <c r="L1317" s="235"/>
      <c r="M1317" s="235"/>
    </row>
    <row r="1318" spans="1:13" ht="15.75" x14ac:dyDescent="0.25">
      <c r="A1318" s="242"/>
      <c r="B1318" s="235"/>
      <c r="C1318" s="235"/>
      <c r="D1318" s="235"/>
      <c r="E1318" s="242"/>
      <c r="F1318" s="235"/>
      <c r="G1318" s="235"/>
      <c r="H1318" s="235"/>
      <c r="I1318" s="235"/>
      <c r="J1318" s="235"/>
      <c r="K1318" s="235"/>
      <c r="L1318" s="235"/>
      <c r="M1318" s="235"/>
    </row>
    <row r="1319" spans="1:13" ht="15.75" x14ac:dyDescent="0.25">
      <c r="A1319" s="242"/>
      <c r="B1319" s="235"/>
      <c r="C1319" s="235"/>
      <c r="D1319" s="235"/>
      <c r="E1319" s="242"/>
      <c r="F1319" s="235"/>
      <c r="G1319" s="235"/>
      <c r="H1319" s="235"/>
      <c r="I1319" s="235"/>
      <c r="J1319" s="235"/>
      <c r="K1319" s="235"/>
      <c r="L1319" s="235"/>
      <c r="M1319" s="235"/>
    </row>
    <row r="1320" spans="1:13" ht="15.75" x14ac:dyDescent="0.25">
      <c r="A1320" s="242"/>
      <c r="B1320" s="235"/>
      <c r="C1320" s="235"/>
      <c r="D1320" s="235"/>
      <c r="E1320" s="242"/>
      <c r="F1320" s="235"/>
      <c r="G1320" s="235"/>
      <c r="H1320" s="235"/>
      <c r="I1320" s="235"/>
      <c r="J1320" s="235"/>
      <c r="K1320" s="235"/>
      <c r="L1320" s="235"/>
      <c r="M1320" s="235"/>
    </row>
    <row r="1321" spans="1:13" ht="15.75" x14ac:dyDescent="0.25">
      <c r="A1321" s="242"/>
      <c r="B1321" s="235"/>
      <c r="C1321" s="235"/>
      <c r="D1321" s="235"/>
      <c r="E1321" s="242"/>
      <c r="F1321" s="235"/>
      <c r="G1321" s="235"/>
      <c r="H1321" s="235"/>
      <c r="I1321" s="235"/>
      <c r="J1321" s="235"/>
      <c r="K1321" s="235"/>
      <c r="L1321" s="235"/>
      <c r="M1321" s="235"/>
    </row>
    <row r="1322" spans="1:13" ht="15.75" x14ac:dyDescent="0.25">
      <c r="A1322" s="242"/>
      <c r="B1322" s="235"/>
      <c r="C1322" s="235"/>
      <c r="D1322" s="235"/>
      <c r="E1322" s="242"/>
      <c r="F1322" s="235"/>
      <c r="G1322" s="235"/>
      <c r="H1322" s="235"/>
      <c r="I1322" s="235"/>
      <c r="J1322" s="235"/>
      <c r="K1322" s="235"/>
      <c r="L1322" s="235"/>
      <c r="M1322" s="235"/>
    </row>
    <row r="1323" spans="1:13" ht="15.75" x14ac:dyDescent="0.25">
      <c r="A1323" s="242"/>
      <c r="B1323" s="235"/>
      <c r="C1323" s="235"/>
      <c r="D1323" s="235"/>
      <c r="E1323" s="242"/>
      <c r="F1323" s="235"/>
      <c r="G1323" s="235"/>
      <c r="H1323" s="235"/>
      <c r="I1323" s="235"/>
      <c r="J1323" s="235"/>
      <c r="K1323" s="235"/>
      <c r="L1323" s="235"/>
      <c r="M1323" s="235"/>
    </row>
    <row r="1324" spans="1:13" ht="15.75" x14ac:dyDescent="0.25">
      <c r="A1324" s="242"/>
      <c r="B1324" s="235"/>
      <c r="C1324" s="235"/>
      <c r="D1324" s="235"/>
      <c r="E1324" s="242"/>
      <c r="F1324" s="235"/>
      <c r="G1324" s="235"/>
      <c r="H1324" s="235"/>
      <c r="I1324" s="235"/>
      <c r="J1324" s="235"/>
      <c r="K1324" s="235"/>
      <c r="L1324" s="235"/>
      <c r="M1324" s="235"/>
    </row>
    <row r="1325" spans="1:13" ht="15.75" x14ac:dyDescent="0.25">
      <c r="A1325" s="242"/>
      <c r="B1325" s="235"/>
      <c r="C1325" s="235"/>
      <c r="D1325" s="235"/>
      <c r="E1325" s="242"/>
      <c r="F1325" s="235"/>
      <c r="G1325" s="235"/>
      <c r="H1325" s="235"/>
      <c r="I1325" s="235"/>
      <c r="J1325" s="235"/>
      <c r="K1325" s="235"/>
      <c r="L1325" s="235"/>
      <c r="M1325" s="235"/>
    </row>
    <row r="1326" spans="1:13" ht="15.75" x14ac:dyDescent="0.25">
      <c r="A1326" s="242"/>
      <c r="B1326" s="235"/>
      <c r="C1326" s="235"/>
      <c r="D1326" s="235"/>
      <c r="E1326" s="242"/>
      <c r="F1326" s="235"/>
      <c r="G1326" s="235"/>
      <c r="H1326" s="235"/>
      <c r="I1326" s="235"/>
      <c r="J1326" s="235"/>
      <c r="K1326" s="235"/>
      <c r="L1326" s="235"/>
      <c r="M1326" s="235"/>
    </row>
    <row r="1327" spans="1:13" ht="15.75" x14ac:dyDescent="0.25">
      <c r="A1327" s="242"/>
      <c r="B1327" s="235"/>
      <c r="C1327" s="235"/>
      <c r="D1327" s="235"/>
      <c r="E1327" s="242"/>
      <c r="F1327" s="235"/>
      <c r="G1327" s="235"/>
      <c r="H1327" s="235"/>
      <c r="I1327" s="235"/>
      <c r="J1327" s="235"/>
      <c r="K1327" s="235"/>
      <c r="L1327" s="235"/>
      <c r="M1327" s="235"/>
    </row>
    <row r="1328" spans="1:13" ht="15.75" x14ac:dyDescent="0.25">
      <c r="A1328" s="242"/>
      <c r="B1328" s="235"/>
      <c r="C1328" s="235"/>
      <c r="D1328" s="235"/>
      <c r="E1328" s="242"/>
      <c r="F1328" s="235"/>
      <c r="G1328" s="235"/>
      <c r="H1328" s="235"/>
      <c r="I1328" s="235"/>
      <c r="J1328" s="235"/>
      <c r="K1328" s="235"/>
      <c r="L1328" s="235"/>
      <c r="M1328" s="235"/>
    </row>
    <row r="1329" spans="1:13" ht="15.75" x14ac:dyDescent="0.25">
      <c r="A1329" s="242"/>
      <c r="B1329" s="235"/>
      <c r="C1329" s="235"/>
      <c r="D1329" s="235"/>
      <c r="E1329" s="242"/>
      <c r="F1329" s="235"/>
      <c r="G1329" s="235"/>
      <c r="H1329" s="235"/>
      <c r="I1329" s="235"/>
      <c r="J1329" s="235"/>
      <c r="K1329" s="235"/>
      <c r="L1329" s="235"/>
      <c r="M1329" s="235"/>
    </row>
    <row r="1330" spans="1:13" ht="15.75" x14ac:dyDescent="0.25">
      <c r="A1330" s="242"/>
      <c r="B1330" s="235"/>
      <c r="C1330" s="235"/>
      <c r="D1330" s="235"/>
      <c r="E1330" s="242"/>
      <c r="F1330" s="235"/>
      <c r="G1330" s="235"/>
      <c r="H1330" s="235"/>
      <c r="I1330" s="235"/>
      <c r="J1330" s="235"/>
      <c r="K1330" s="235"/>
      <c r="L1330" s="235"/>
      <c r="M1330" s="235"/>
    </row>
    <row r="1331" spans="1:13" ht="15.75" x14ac:dyDescent="0.25">
      <c r="A1331" s="242"/>
      <c r="B1331" s="235"/>
      <c r="C1331" s="235"/>
      <c r="D1331" s="235"/>
      <c r="E1331" s="242"/>
      <c r="F1331" s="235"/>
      <c r="G1331" s="235"/>
      <c r="H1331" s="235"/>
      <c r="I1331" s="235"/>
      <c r="J1331" s="235"/>
      <c r="K1331" s="235"/>
      <c r="L1331" s="235"/>
      <c r="M1331" s="235"/>
    </row>
    <row r="1332" spans="1:13" ht="15.75" x14ac:dyDescent="0.25">
      <c r="A1332" s="242"/>
      <c r="B1332" s="235"/>
      <c r="C1332" s="235"/>
      <c r="D1332" s="235"/>
      <c r="E1332" s="242"/>
      <c r="F1332" s="235"/>
      <c r="G1332" s="235"/>
      <c r="H1332" s="235"/>
      <c r="I1332" s="235"/>
      <c r="J1332" s="235"/>
      <c r="K1332" s="235"/>
      <c r="L1332" s="235"/>
      <c r="M1332" s="235"/>
    </row>
    <row r="1333" spans="1:13" ht="15.75" x14ac:dyDescent="0.25">
      <c r="A1333" s="242"/>
      <c r="B1333" s="235"/>
      <c r="C1333" s="235"/>
      <c r="D1333" s="235"/>
      <c r="E1333" s="242"/>
      <c r="F1333" s="235"/>
      <c r="G1333" s="235"/>
      <c r="H1333" s="235"/>
      <c r="I1333" s="235"/>
      <c r="J1333" s="235"/>
      <c r="K1333" s="235"/>
      <c r="L1333" s="235"/>
      <c r="M1333" s="235"/>
    </row>
    <row r="1334" spans="1:13" ht="15.75" x14ac:dyDescent="0.25">
      <c r="A1334" s="242"/>
      <c r="B1334" s="235"/>
      <c r="C1334" s="235"/>
      <c r="D1334" s="235"/>
      <c r="E1334" s="242"/>
      <c r="F1334" s="235"/>
      <c r="G1334" s="235"/>
      <c r="H1334" s="235"/>
      <c r="I1334" s="235"/>
      <c r="J1334" s="235"/>
      <c r="K1334" s="235"/>
      <c r="L1334" s="235"/>
      <c r="M1334" s="235"/>
    </row>
    <row r="1335" spans="1:13" ht="15.75" x14ac:dyDescent="0.25">
      <c r="A1335" s="242"/>
      <c r="B1335" s="235"/>
      <c r="C1335" s="235"/>
      <c r="D1335" s="235"/>
      <c r="E1335" s="242"/>
      <c r="F1335" s="235"/>
      <c r="G1335" s="235"/>
      <c r="H1335" s="235"/>
      <c r="I1335" s="235"/>
      <c r="J1335" s="235"/>
      <c r="K1335" s="235"/>
      <c r="L1335" s="235"/>
      <c r="M1335" s="235"/>
    </row>
    <row r="1336" spans="1:13" ht="15.75" x14ac:dyDescent="0.25">
      <c r="A1336" s="242"/>
      <c r="B1336" s="235"/>
      <c r="C1336" s="235"/>
      <c r="D1336" s="235"/>
      <c r="E1336" s="242"/>
      <c r="F1336" s="235"/>
      <c r="G1336" s="235"/>
      <c r="H1336" s="235"/>
      <c r="I1336" s="235"/>
      <c r="J1336" s="235"/>
      <c r="K1336" s="235"/>
      <c r="L1336" s="235"/>
      <c r="M1336" s="235"/>
    </row>
    <row r="1337" spans="1:13" ht="15.75" x14ac:dyDescent="0.25">
      <c r="A1337" s="242"/>
      <c r="B1337" s="235"/>
      <c r="C1337" s="235"/>
      <c r="D1337" s="235"/>
      <c r="E1337" s="242"/>
      <c r="F1337" s="235"/>
      <c r="G1337" s="235"/>
      <c r="H1337" s="235"/>
      <c r="I1337" s="235"/>
      <c r="J1337" s="235"/>
      <c r="K1337" s="235"/>
      <c r="L1337" s="235"/>
      <c r="M1337" s="235"/>
    </row>
    <row r="1338" spans="1:13" ht="15.75" x14ac:dyDescent="0.25">
      <c r="A1338" s="242"/>
      <c r="B1338" s="235"/>
      <c r="C1338" s="235"/>
      <c r="D1338" s="235"/>
      <c r="E1338" s="242"/>
      <c r="F1338" s="235"/>
      <c r="G1338" s="235"/>
      <c r="H1338" s="235"/>
      <c r="I1338" s="235"/>
      <c r="J1338" s="235"/>
      <c r="K1338" s="235"/>
      <c r="L1338" s="235"/>
      <c r="M1338" s="235"/>
    </row>
    <row r="1339" spans="1:13" ht="15.75" x14ac:dyDescent="0.25">
      <c r="A1339" s="242"/>
      <c r="B1339" s="235"/>
      <c r="C1339" s="235"/>
      <c r="D1339" s="235"/>
      <c r="E1339" s="242"/>
      <c r="F1339" s="235"/>
      <c r="G1339" s="235"/>
      <c r="H1339" s="235"/>
      <c r="I1339" s="235"/>
      <c r="J1339" s="235"/>
      <c r="K1339" s="235"/>
      <c r="L1339" s="235"/>
      <c r="M1339" s="235"/>
    </row>
    <row r="1340" spans="1:13" ht="15.75" x14ac:dyDescent="0.25">
      <c r="A1340" s="242"/>
      <c r="B1340" s="235"/>
      <c r="C1340" s="235"/>
      <c r="D1340" s="235"/>
      <c r="E1340" s="242"/>
      <c r="F1340" s="235"/>
      <c r="G1340" s="235"/>
      <c r="H1340" s="235"/>
      <c r="I1340" s="235"/>
      <c r="J1340" s="235"/>
      <c r="K1340" s="235"/>
      <c r="L1340" s="235"/>
      <c r="M1340" s="235"/>
    </row>
    <row r="1341" spans="1:13" ht="15.75" x14ac:dyDescent="0.25">
      <c r="A1341" s="242"/>
      <c r="B1341" s="235"/>
      <c r="C1341" s="235"/>
      <c r="D1341" s="235"/>
      <c r="E1341" s="242"/>
      <c r="F1341" s="235"/>
      <c r="G1341" s="235"/>
      <c r="H1341" s="235"/>
      <c r="I1341" s="235"/>
      <c r="J1341" s="235"/>
      <c r="K1341" s="235"/>
      <c r="L1341" s="235"/>
      <c r="M1341" s="235"/>
    </row>
    <row r="1342" spans="1:13" ht="15.75" x14ac:dyDescent="0.25">
      <c r="A1342" s="242"/>
      <c r="B1342" s="235"/>
      <c r="C1342" s="235"/>
      <c r="D1342" s="235"/>
      <c r="E1342" s="242"/>
      <c r="F1342" s="235"/>
      <c r="G1342" s="235"/>
      <c r="H1342" s="235"/>
      <c r="I1342" s="235"/>
      <c r="J1342" s="235"/>
      <c r="K1342" s="235"/>
      <c r="L1342" s="235"/>
      <c r="M1342" s="235"/>
    </row>
    <row r="1343" spans="1:13" ht="15.75" x14ac:dyDescent="0.25">
      <c r="A1343" s="242"/>
      <c r="B1343" s="235"/>
      <c r="C1343" s="235"/>
      <c r="D1343" s="235"/>
      <c r="E1343" s="242"/>
      <c r="F1343" s="235"/>
      <c r="G1343" s="235"/>
      <c r="H1343" s="235"/>
      <c r="I1343" s="235"/>
      <c r="J1343" s="235"/>
      <c r="K1343" s="235"/>
      <c r="L1343" s="235"/>
      <c r="M1343" s="235"/>
    </row>
    <row r="1344" spans="1:13" ht="15.75" x14ac:dyDescent="0.25">
      <c r="A1344" s="242"/>
      <c r="B1344" s="235"/>
      <c r="C1344" s="235"/>
      <c r="D1344" s="235"/>
      <c r="E1344" s="242"/>
      <c r="F1344" s="235"/>
      <c r="G1344" s="235"/>
      <c r="H1344" s="235"/>
      <c r="I1344" s="235"/>
      <c r="J1344" s="235"/>
      <c r="K1344" s="235"/>
      <c r="L1344" s="235"/>
      <c r="M1344" s="235"/>
    </row>
    <row r="1345" spans="1:13" ht="15.75" x14ac:dyDescent="0.25">
      <c r="A1345" s="242"/>
      <c r="B1345" s="235"/>
      <c r="C1345" s="235"/>
      <c r="D1345" s="235"/>
      <c r="E1345" s="242"/>
      <c r="F1345" s="235"/>
      <c r="G1345" s="235"/>
      <c r="H1345" s="235"/>
      <c r="I1345" s="235"/>
      <c r="J1345" s="235"/>
      <c r="K1345" s="235"/>
      <c r="L1345" s="235"/>
      <c r="M1345" s="235"/>
    </row>
    <row r="1346" spans="1:13" ht="15.75" x14ac:dyDescent="0.25">
      <c r="A1346" s="242"/>
      <c r="B1346" s="235"/>
      <c r="C1346" s="235"/>
      <c r="D1346" s="235"/>
      <c r="E1346" s="242"/>
      <c r="F1346" s="235"/>
      <c r="G1346" s="235"/>
      <c r="H1346" s="235"/>
      <c r="I1346" s="235"/>
      <c r="J1346" s="235"/>
      <c r="K1346" s="235"/>
      <c r="L1346" s="235"/>
      <c r="M1346" s="235"/>
    </row>
    <row r="1347" spans="1:13" ht="15.75" x14ac:dyDescent="0.25">
      <c r="A1347" s="242"/>
      <c r="B1347" s="235"/>
      <c r="C1347" s="235"/>
      <c r="D1347" s="235"/>
      <c r="E1347" s="242"/>
      <c r="F1347" s="235"/>
      <c r="G1347" s="235"/>
      <c r="H1347" s="235"/>
      <c r="I1347" s="235"/>
      <c r="J1347" s="235"/>
      <c r="K1347" s="235"/>
      <c r="L1347" s="235"/>
      <c r="M1347" s="235"/>
    </row>
    <row r="1348" spans="1:13" ht="15.75" x14ac:dyDescent="0.25">
      <c r="A1348" s="242"/>
      <c r="B1348" s="235"/>
      <c r="C1348" s="235"/>
      <c r="D1348" s="235"/>
      <c r="E1348" s="242"/>
      <c r="F1348" s="235"/>
      <c r="G1348" s="235"/>
      <c r="H1348" s="235"/>
      <c r="I1348" s="235"/>
      <c r="J1348" s="235"/>
      <c r="K1348" s="235"/>
      <c r="L1348" s="235"/>
      <c r="M1348" s="235"/>
    </row>
    <row r="1349" spans="1:13" ht="15.75" x14ac:dyDescent="0.25">
      <c r="A1349" s="242"/>
      <c r="B1349" s="235"/>
      <c r="C1349" s="235"/>
      <c r="D1349" s="235"/>
      <c r="E1349" s="242"/>
      <c r="F1349" s="235"/>
      <c r="G1349" s="235"/>
      <c r="H1349" s="235"/>
      <c r="I1349" s="235"/>
      <c r="J1349" s="235"/>
      <c r="K1349" s="235"/>
      <c r="L1349" s="235"/>
      <c r="M1349" s="235"/>
    </row>
    <row r="1350" spans="1:13" ht="15.75" x14ac:dyDescent="0.25">
      <c r="A1350" s="242"/>
      <c r="B1350" s="235"/>
      <c r="C1350" s="235"/>
      <c r="D1350" s="235"/>
      <c r="E1350" s="242"/>
      <c r="F1350" s="235"/>
      <c r="G1350" s="235"/>
      <c r="H1350" s="235"/>
      <c r="I1350" s="235"/>
      <c r="J1350" s="235"/>
      <c r="K1350" s="235"/>
      <c r="L1350" s="235"/>
      <c r="M1350" s="235"/>
    </row>
    <row r="1351" spans="1:13" ht="15.75" x14ac:dyDescent="0.25">
      <c r="A1351" s="242"/>
      <c r="B1351" s="235"/>
      <c r="C1351" s="235"/>
      <c r="D1351" s="235"/>
      <c r="E1351" s="242"/>
      <c r="F1351" s="235"/>
      <c r="G1351" s="235"/>
      <c r="H1351" s="235"/>
      <c r="I1351" s="235"/>
      <c r="J1351" s="235"/>
      <c r="K1351" s="235"/>
      <c r="L1351" s="235"/>
      <c r="M1351" s="235"/>
    </row>
    <row r="1352" spans="1:13" ht="15.75" x14ac:dyDescent="0.25">
      <c r="A1352" s="242"/>
      <c r="B1352" s="235"/>
      <c r="C1352" s="235"/>
      <c r="D1352" s="235"/>
      <c r="E1352" s="242"/>
      <c r="F1352" s="235"/>
      <c r="G1352" s="235"/>
      <c r="H1352" s="235"/>
      <c r="I1352" s="235"/>
      <c r="J1352" s="235"/>
      <c r="K1352" s="235"/>
      <c r="L1352" s="235"/>
      <c r="M1352" s="235"/>
    </row>
    <row r="1353" spans="1:13" ht="15.75" x14ac:dyDescent="0.25">
      <c r="A1353" s="242"/>
      <c r="B1353" s="235"/>
      <c r="C1353" s="235"/>
      <c r="D1353" s="235"/>
      <c r="E1353" s="242"/>
      <c r="F1353" s="235"/>
      <c r="G1353" s="235"/>
      <c r="H1353" s="235"/>
      <c r="I1353" s="235"/>
      <c r="J1353" s="235"/>
      <c r="K1353" s="235"/>
      <c r="L1353" s="235"/>
      <c r="M1353" s="235"/>
    </row>
    <row r="1354" spans="1:13" ht="15.75" x14ac:dyDescent="0.25">
      <c r="A1354" s="242"/>
      <c r="B1354" s="235"/>
      <c r="C1354" s="235"/>
      <c r="D1354" s="235"/>
      <c r="E1354" s="242"/>
      <c r="F1354" s="235"/>
      <c r="G1354" s="235"/>
      <c r="H1354" s="235"/>
      <c r="I1354" s="235"/>
      <c r="J1354" s="235"/>
      <c r="K1354" s="235"/>
      <c r="L1354" s="235"/>
      <c r="M1354" s="235"/>
    </row>
    <row r="1355" spans="1:13" ht="15.75" x14ac:dyDescent="0.25">
      <c r="A1355" s="242"/>
      <c r="B1355" s="235"/>
      <c r="C1355" s="235"/>
      <c r="D1355" s="235"/>
      <c r="E1355" s="242"/>
      <c r="F1355" s="235"/>
      <c r="G1355" s="235"/>
      <c r="H1355" s="235"/>
      <c r="I1355" s="235"/>
      <c r="J1355" s="235"/>
      <c r="K1355" s="235"/>
      <c r="L1355" s="235"/>
      <c r="M1355" s="235"/>
    </row>
    <row r="1356" spans="1:13" ht="15.75" x14ac:dyDescent="0.25">
      <c r="A1356" s="242"/>
      <c r="B1356" s="235"/>
      <c r="C1356" s="235"/>
      <c r="D1356" s="235"/>
      <c r="E1356" s="242"/>
      <c r="F1356" s="235"/>
      <c r="G1356" s="235"/>
      <c r="H1356" s="235"/>
      <c r="I1356" s="235"/>
      <c r="J1356" s="235"/>
      <c r="K1356" s="235"/>
      <c r="L1356" s="235"/>
      <c r="M1356" s="235"/>
    </row>
    <row r="1357" spans="1:13" ht="15.75" x14ac:dyDescent="0.25">
      <c r="A1357" s="242"/>
      <c r="B1357" s="235"/>
      <c r="C1357" s="235"/>
      <c r="D1357" s="235"/>
      <c r="E1357" s="242"/>
      <c r="F1357" s="235"/>
      <c r="G1357" s="235"/>
      <c r="H1357" s="235"/>
      <c r="I1357" s="235"/>
      <c r="J1357" s="235"/>
      <c r="K1357" s="235"/>
      <c r="L1357" s="235"/>
      <c r="M1357" s="235"/>
    </row>
    <row r="1358" spans="1:13" ht="15.75" x14ac:dyDescent="0.25">
      <c r="A1358" s="242"/>
      <c r="B1358" s="235"/>
      <c r="C1358" s="235"/>
      <c r="D1358" s="235"/>
      <c r="E1358" s="242"/>
      <c r="F1358" s="235"/>
      <c r="G1358" s="235"/>
      <c r="H1358" s="235"/>
      <c r="I1358" s="235"/>
      <c r="J1358" s="235"/>
      <c r="K1358" s="235"/>
      <c r="L1358" s="235"/>
      <c r="M1358" s="235"/>
    </row>
    <row r="1359" spans="1:13" ht="15.75" x14ac:dyDescent="0.25">
      <c r="A1359" s="242"/>
      <c r="B1359" s="235"/>
      <c r="C1359" s="235"/>
      <c r="D1359" s="235"/>
      <c r="E1359" s="242"/>
      <c r="F1359" s="235"/>
      <c r="G1359" s="235"/>
      <c r="H1359" s="235"/>
      <c r="I1359" s="235"/>
      <c r="J1359" s="235"/>
      <c r="K1359" s="235"/>
      <c r="L1359" s="235"/>
      <c r="M1359" s="235"/>
    </row>
    <row r="1360" spans="1:13" ht="15.75" x14ac:dyDescent="0.25">
      <c r="A1360" s="242"/>
      <c r="B1360" s="235"/>
      <c r="C1360" s="235"/>
      <c r="D1360" s="235"/>
      <c r="E1360" s="242"/>
      <c r="F1360" s="235"/>
      <c r="G1360" s="235"/>
      <c r="H1360" s="235"/>
      <c r="I1360" s="235"/>
      <c r="J1360" s="235"/>
      <c r="K1360" s="235"/>
      <c r="L1360" s="235"/>
      <c r="M1360" s="235"/>
    </row>
    <row r="1361" spans="1:13" ht="15.75" x14ac:dyDescent="0.25">
      <c r="A1361" s="242"/>
      <c r="B1361" s="235"/>
      <c r="C1361" s="235"/>
      <c r="D1361" s="235"/>
      <c r="E1361" s="242"/>
      <c r="F1361" s="235"/>
      <c r="G1361" s="235"/>
      <c r="H1361" s="235"/>
      <c r="I1361" s="235"/>
      <c r="J1361" s="235"/>
      <c r="K1361" s="235"/>
      <c r="L1361" s="235"/>
      <c r="M1361" s="235"/>
    </row>
    <row r="1362" spans="1:13" ht="15.75" x14ac:dyDescent="0.25">
      <c r="A1362" s="242"/>
      <c r="B1362" s="235"/>
      <c r="C1362" s="235"/>
      <c r="D1362" s="235"/>
      <c r="E1362" s="242"/>
      <c r="F1362" s="235"/>
      <c r="G1362" s="235"/>
      <c r="H1362" s="235"/>
      <c r="I1362" s="235"/>
      <c r="J1362" s="235"/>
      <c r="K1362" s="235"/>
      <c r="L1362" s="235"/>
      <c r="M1362" s="235"/>
    </row>
    <row r="1363" spans="1:13" ht="15.75" x14ac:dyDescent="0.25">
      <c r="A1363" s="242"/>
      <c r="B1363" s="235"/>
      <c r="C1363" s="235"/>
      <c r="D1363" s="235"/>
      <c r="E1363" s="242"/>
      <c r="F1363" s="235"/>
      <c r="G1363" s="235"/>
      <c r="H1363" s="235"/>
      <c r="I1363" s="235"/>
      <c r="J1363" s="235"/>
      <c r="K1363" s="235"/>
      <c r="L1363" s="235"/>
      <c r="M1363" s="235"/>
    </row>
    <row r="1364" spans="1:13" ht="15.75" x14ac:dyDescent="0.25">
      <c r="A1364" s="242"/>
      <c r="B1364" s="235"/>
      <c r="C1364" s="235"/>
      <c r="D1364" s="235"/>
      <c r="E1364" s="242"/>
      <c r="F1364" s="235"/>
      <c r="G1364" s="235"/>
      <c r="H1364" s="235"/>
      <c r="I1364" s="235"/>
      <c r="J1364" s="235"/>
      <c r="K1364" s="235"/>
      <c r="L1364" s="235"/>
      <c r="M1364" s="235"/>
    </row>
    <row r="1365" spans="1:13" ht="15.75" x14ac:dyDescent="0.25">
      <c r="A1365" s="242"/>
      <c r="B1365" s="235"/>
      <c r="C1365" s="235"/>
      <c r="D1365" s="235"/>
      <c r="E1365" s="242"/>
      <c r="F1365" s="235"/>
      <c r="G1365" s="235"/>
      <c r="H1365" s="235"/>
      <c r="I1365" s="235"/>
      <c r="J1365" s="235"/>
      <c r="K1365" s="235"/>
      <c r="L1365" s="235"/>
      <c r="M1365" s="235"/>
    </row>
    <row r="1366" spans="1:13" ht="15.75" x14ac:dyDescent="0.25">
      <c r="A1366" s="242"/>
      <c r="B1366" s="235"/>
      <c r="C1366" s="235"/>
      <c r="D1366" s="235"/>
      <c r="E1366" s="242"/>
      <c r="F1366" s="235"/>
      <c r="G1366" s="235"/>
      <c r="H1366" s="235"/>
      <c r="I1366" s="235"/>
      <c r="J1366" s="235"/>
      <c r="K1366" s="235"/>
      <c r="L1366" s="235"/>
      <c r="M1366" s="235"/>
    </row>
    <row r="1367" spans="1:13" ht="15.75" x14ac:dyDescent="0.25">
      <c r="A1367" s="242"/>
      <c r="B1367" s="235"/>
      <c r="C1367" s="235"/>
      <c r="D1367" s="235"/>
      <c r="E1367" s="242"/>
      <c r="F1367" s="235"/>
      <c r="G1367" s="235"/>
      <c r="H1367" s="235"/>
      <c r="I1367" s="235"/>
      <c r="J1367" s="235"/>
      <c r="K1367" s="235"/>
      <c r="L1367" s="235"/>
      <c r="M1367" s="235"/>
    </row>
    <row r="1368" spans="1:13" ht="15.75" x14ac:dyDescent="0.25">
      <c r="A1368" s="242"/>
      <c r="B1368" s="235"/>
      <c r="C1368" s="235"/>
      <c r="D1368" s="235"/>
      <c r="E1368" s="242"/>
      <c r="F1368" s="235"/>
      <c r="G1368" s="235"/>
      <c r="H1368" s="235"/>
      <c r="I1368" s="235"/>
      <c r="J1368" s="235"/>
      <c r="K1368" s="235"/>
      <c r="L1368" s="235"/>
      <c r="M1368" s="235"/>
    </row>
    <row r="1369" spans="1:13" ht="15.75" x14ac:dyDescent="0.25">
      <c r="A1369" s="242"/>
      <c r="B1369" s="235"/>
      <c r="C1369" s="235"/>
      <c r="D1369" s="235"/>
      <c r="E1369" s="242"/>
      <c r="F1369" s="235"/>
      <c r="G1369" s="235"/>
      <c r="H1369" s="235"/>
      <c r="I1369" s="235"/>
      <c r="J1369" s="235"/>
      <c r="K1369" s="235"/>
      <c r="L1369" s="235"/>
      <c r="M1369" s="235"/>
    </row>
    <row r="1370" spans="1:13" ht="15.75" x14ac:dyDescent="0.25">
      <c r="A1370" s="242"/>
      <c r="B1370" s="235"/>
      <c r="C1370" s="235"/>
      <c r="D1370" s="235"/>
      <c r="E1370" s="242"/>
      <c r="F1370" s="235"/>
      <c r="G1370" s="235"/>
      <c r="H1370" s="235"/>
      <c r="I1370" s="235"/>
      <c r="J1370" s="235"/>
      <c r="K1370" s="235"/>
      <c r="L1370" s="235"/>
      <c r="M1370" s="235"/>
    </row>
    <row r="1371" spans="1:13" ht="15.75" x14ac:dyDescent="0.25">
      <c r="A1371" s="242"/>
      <c r="B1371" s="235"/>
      <c r="C1371" s="235"/>
      <c r="D1371" s="235"/>
      <c r="E1371" s="242"/>
      <c r="F1371" s="235"/>
      <c r="G1371" s="235"/>
      <c r="H1371" s="235"/>
      <c r="I1371" s="235"/>
      <c r="J1371" s="235"/>
      <c r="K1371" s="235"/>
      <c r="L1371" s="235"/>
      <c r="M1371" s="235"/>
    </row>
    <row r="1372" spans="1:13" ht="15.75" x14ac:dyDescent="0.25">
      <c r="A1372" s="242"/>
      <c r="B1372" s="235"/>
      <c r="C1372" s="235"/>
      <c r="D1372" s="235"/>
      <c r="E1372" s="242"/>
      <c r="F1372" s="235"/>
      <c r="G1372" s="235"/>
      <c r="H1372" s="235"/>
      <c r="I1372" s="235"/>
      <c r="J1372" s="235"/>
      <c r="K1372" s="235"/>
      <c r="L1372" s="235"/>
      <c r="M1372" s="235"/>
    </row>
    <row r="1373" spans="1:13" ht="15.75" x14ac:dyDescent="0.25">
      <c r="A1373" s="242"/>
      <c r="B1373" s="235"/>
      <c r="C1373" s="235"/>
      <c r="D1373" s="235"/>
      <c r="E1373" s="242"/>
      <c r="F1373" s="235"/>
      <c r="G1373" s="235"/>
      <c r="H1373" s="235"/>
      <c r="I1373" s="235"/>
      <c r="J1373" s="235"/>
      <c r="K1373" s="235"/>
      <c r="L1373" s="235"/>
      <c r="M1373" s="235"/>
    </row>
    <row r="1374" spans="1:13" ht="15.75" x14ac:dyDescent="0.25">
      <c r="A1374" s="242"/>
      <c r="B1374" s="235"/>
      <c r="C1374" s="235"/>
      <c r="D1374" s="235"/>
      <c r="E1374" s="242"/>
      <c r="F1374" s="235"/>
      <c r="G1374" s="235"/>
      <c r="H1374" s="235"/>
      <c r="I1374" s="235"/>
      <c r="J1374" s="235"/>
      <c r="K1374" s="235"/>
      <c r="L1374" s="235"/>
      <c r="M1374" s="235"/>
    </row>
    <row r="1375" spans="1:13" ht="15.75" x14ac:dyDescent="0.25">
      <c r="A1375" s="242"/>
      <c r="B1375" s="235"/>
      <c r="C1375" s="235"/>
      <c r="D1375" s="235"/>
      <c r="E1375" s="242"/>
      <c r="F1375" s="235"/>
      <c r="G1375" s="235"/>
      <c r="H1375" s="235"/>
      <c r="I1375" s="235"/>
      <c r="J1375" s="235"/>
      <c r="K1375" s="235"/>
      <c r="L1375" s="235"/>
      <c r="M1375" s="235"/>
    </row>
    <row r="1376" spans="1:13" ht="15.75" x14ac:dyDescent="0.25">
      <c r="A1376" s="242"/>
      <c r="B1376" s="235"/>
      <c r="C1376" s="235"/>
      <c r="D1376" s="235"/>
      <c r="E1376" s="242"/>
      <c r="F1376" s="235"/>
      <c r="G1376" s="235"/>
      <c r="H1376" s="235"/>
      <c r="I1376" s="235"/>
      <c r="J1376" s="235"/>
      <c r="K1376" s="235"/>
      <c r="L1376" s="235"/>
      <c r="M1376" s="235"/>
    </row>
    <row r="1377" spans="1:13" ht="15.75" x14ac:dyDescent="0.25">
      <c r="A1377" s="242"/>
      <c r="B1377" s="235"/>
      <c r="C1377" s="235"/>
      <c r="D1377" s="235"/>
      <c r="E1377" s="242"/>
      <c r="F1377" s="235"/>
      <c r="G1377" s="235"/>
      <c r="H1377" s="235"/>
      <c r="I1377" s="235"/>
      <c r="J1377" s="235"/>
      <c r="K1377" s="235"/>
      <c r="L1377" s="235"/>
      <c r="M1377" s="235"/>
    </row>
    <row r="1378" spans="1:13" ht="15.75" x14ac:dyDescent="0.25">
      <c r="A1378" s="242"/>
      <c r="B1378" s="235"/>
      <c r="C1378" s="235"/>
      <c r="D1378" s="235"/>
      <c r="E1378" s="242"/>
      <c r="F1378" s="235"/>
      <c r="G1378" s="235"/>
      <c r="H1378" s="235"/>
      <c r="I1378" s="235"/>
      <c r="J1378" s="235"/>
      <c r="K1378" s="235"/>
      <c r="L1378" s="235"/>
      <c r="M1378" s="235"/>
    </row>
    <row r="1379" spans="1:13" ht="15.75" x14ac:dyDescent="0.25">
      <c r="A1379" s="242"/>
      <c r="B1379" s="235"/>
      <c r="C1379" s="235"/>
      <c r="D1379" s="235"/>
      <c r="E1379" s="242"/>
      <c r="F1379" s="235"/>
      <c r="G1379" s="235"/>
      <c r="H1379" s="235"/>
      <c r="I1379" s="235"/>
      <c r="J1379" s="235"/>
      <c r="K1379" s="235"/>
      <c r="L1379" s="235"/>
      <c r="M1379" s="235"/>
    </row>
    <row r="1380" spans="1:13" ht="15.75" x14ac:dyDescent="0.25">
      <c r="A1380" s="242"/>
      <c r="B1380" s="235"/>
      <c r="C1380" s="235"/>
      <c r="D1380" s="235"/>
      <c r="E1380" s="242"/>
      <c r="F1380" s="235"/>
      <c r="G1380" s="235"/>
      <c r="H1380" s="235"/>
      <c r="I1380" s="235"/>
      <c r="J1380" s="235"/>
      <c r="K1380" s="235"/>
      <c r="L1380" s="235"/>
      <c r="M1380" s="235"/>
    </row>
    <row r="1381" spans="1:13" ht="15.75" x14ac:dyDescent="0.25">
      <c r="A1381" s="242"/>
      <c r="B1381" s="235"/>
      <c r="C1381" s="235"/>
      <c r="D1381" s="235"/>
      <c r="E1381" s="242"/>
      <c r="F1381" s="235"/>
      <c r="G1381" s="235"/>
      <c r="H1381" s="235"/>
      <c r="I1381" s="235"/>
      <c r="J1381" s="235"/>
      <c r="K1381" s="235"/>
      <c r="L1381" s="235"/>
      <c r="M1381" s="235"/>
    </row>
    <row r="1382" spans="1:13" ht="15.75" x14ac:dyDescent="0.25">
      <c r="A1382" s="242"/>
      <c r="B1382" s="235"/>
      <c r="C1382" s="235"/>
      <c r="D1382" s="235"/>
      <c r="E1382" s="242"/>
      <c r="F1382" s="235"/>
      <c r="G1382" s="235"/>
      <c r="H1382" s="235"/>
      <c r="I1382" s="235"/>
      <c r="J1382" s="235"/>
      <c r="K1382" s="235"/>
      <c r="L1382" s="235"/>
      <c r="M1382" s="235"/>
    </row>
    <row r="1383" spans="1:13" ht="15.75" x14ac:dyDescent="0.25">
      <c r="A1383" s="242"/>
      <c r="B1383" s="235"/>
      <c r="C1383" s="235"/>
      <c r="D1383" s="235"/>
      <c r="E1383" s="242"/>
      <c r="F1383" s="235"/>
      <c r="G1383" s="235"/>
      <c r="H1383" s="235"/>
      <c r="I1383" s="235"/>
      <c r="J1383" s="235"/>
      <c r="K1383" s="235"/>
      <c r="L1383" s="235"/>
      <c r="M1383" s="235"/>
    </row>
    <row r="1384" spans="1:13" ht="15.75" x14ac:dyDescent="0.25">
      <c r="A1384" s="242"/>
      <c r="B1384" s="235"/>
      <c r="C1384" s="235"/>
      <c r="D1384" s="235"/>
      <c r="E1384" s="242"/>
      <c r="F1384" s="235"/>
      <c r="G1384" s="235"/>
      <c r="H1384" s="235"/>
      <c r="I1384" s="235"/>
      <c r="J1384" s="235"/>
      <c r="K1384" s="235"/>
      <c r="L1384" s="235"/>
      <c r="M1384" s="235"/>
    </row>
    <row r="1385" spans="1:13" ht="15.75" x14ac:dyDescent="0.25">
      <c r="A1385" s="242"/>
      <c r="B1385" s="235"/>
      <c r="C1385" s="235"/>
      <c r="D1385" s="235"/>
      <c r="E1385" s="242"/>
      <c r="F1385" s="235"/>
      <c r="G1385" s="235"/>
      <c r="H1385" s="235"/>
      <c r="I1385" s="235"/>
      <c r="J1385" s="235"/>
      <c r="K1385" s="235"/>
      <c r="L1385" s="235"/>
      <c r="M1385" s="235"/>
    </row>
    <row r="1386" spans="1:13" ht="15.75" x14ac:dyDescent="0.25">
      <c r="A1386" s="242"/>
      <c r="B1386" s="235"/>
      <c r="C1386" s="235"/>
      <c r="D1386" s="235"/>
      <c r="E1386" s="242"/>
      <c r="F1386" s="235"/>
      <c r="G1386" s="235"/>
      <c r="H1386" s="235"/>
      <c r="I1386" s="235"/>
      <c r="J1386" s="235"/>
      <c r="K1386" s="235"/>
      <c r="L1386" s="235"/>
      <c r="M1386" s="235"/>
    </row>
    <row r="1387" spans="1:13" ht="15.75" x14ac:dyDescent="0.25">
      <c r="A1387" s="242"/>
      <c r="B1387" s="235"/>
      <c r="C1387" s="235"/>
      <c r="D1387" s="235"/>
      <c r="E1387" s="242"/>
      <c r="F1387" s="235"/>
      <c r="G1387" s="235"/>
      <c r="H1387" s="235"/>
      <c r="I1387" s="235"/>
      <c r="J1387" s="235"/>
      <c r="K1387" s="235"/>
      <c r="L1387" s="235"/>
      <c r="M1387" s="235"/>
    </row>
    <row r="1388" spans="1:13" ht="15.75" x14ac:dyDescent="0.25">
      <c r="A1388" s="242"/>
      <c r="B1388" s="235"/>
      <c r="C1388" s="235"/>
      <c r="D1388" s="235"/>
      <c r="E1388" s="242"/>
      <c r="F1388" s="235"/>
      <c r="G1388" s="235"/>
      <c r="H1388" s="235"/>
      <c r="I1388" s="235"/>
      <c r="J1388" s="235"/>
      <c r="K1388" s="235"/>
      <c r="L1388" s="235"/>
      <c r="M1388" s="235"/>
    </row>
    <row r="1389" spans="1:13" ht="15.75" x14ac:dyDescent="0.25">
      <c r="A1389" s="242"/>
      <c r="B1389" s="235"/>
      <c r="C1389" s="235"/>
      <c r="D1389" s="235"/>
      <c r="E1389" s="242"/>
      <c r="F1389" s="235"/>
      <c r="G1389" s="235"/>
      <c r="H1389" s="235"/>
      <c r="I1389" s="235"/>
      <c r="J1389" s="235"/>
      <c r="K1389" s="235"/>
      <c r="L1389" s="235"/>
      <c r="M1389" s="235"/>
    </row>
    <row r="1390" spans="1:13" ht="15.75" x14ac:dyDescent="0.25">
      <c r="A1390" s="242"/>
      <c r="B1390" s="235"/>
      <c r="C1390" s="235"/>
      <c r="D1390" s="235"/>
      <c r="E1390" s="242"/>
      <c r="F1390" s="235"/>
      <c r="G1390" s="235"/>
      <c r="H1390" s="235"/>
      <c r="I1390" s="235"/>
      <c r="J1390" s="235"/>
      <c r="K1390" s="235"/>
      <c r="L1390" s="235"/>
      <c r="M1390" s="235"/>
    </row>
    <row r="1391" spans="1:13" ht="15.75" x14ac:dyDescent="0.25">
      <c r="A1391" s="242"/>
      <c r="B1391" s="235"/>
      <c r="C1391" s="235"/>
      <c r="D1391" s="235"/>
      <c r="E1391" s="242"/>
      <c r="F1391" s="235"/>
      <c r="G1391" s="235"/>
      <c r="H1391" s="235"/>
      <c r="I1391" s="235"/>
      <c r="J1391" s="235"/>
      <c r="K1391" s="235"/>
      <c r="L1391" s="235"/>
      <c r="M1391" s="235"/>
    </row>
    <row r="1392" spans="1:13" ht="15.75" x14ac:dyDescent="0.25">
      <c r="A1392" s="242"/>
      <c r="B1392" s="235"/>
      <c r="C1392" s="235"/>
      <c r="D1392" s="235"/>
      <c r="E1392" s="242"/>
      <c r="F1392" s="235"/>
      <c r="G1392" s="235"/>
      <c r="H1392" s="235"/>
      <c r="I1392" s="235"/>
      <c r="J1392" s="235"/>
      <c r="K1392" s="235"/>
      <c r="L1392" s="235"/>
      <c r="M1392" s="235"/>
    </row>
    <row r="1393" spans="1:13" ht="15.75" x14ac:dyDescent="0.25">
      <c r="A1393" s="242"/>
      <c r="B1393" s="235"/>
      <c r="C1393" s="235"/>
      <c r="D1393" s="235"/>
      <c r="E1393" s="242"/>
      <c r="F1393" s="235"/>
      <c r="G1393" s="235"/>
      <c r="H1393" s="235"/>
      <c r="I1393" s="235"/>
      <c r="J1393" s="235"/>
      <c r="K1393" s="235"/>
      <c r="L1393" s="235"/>
      <c r="M1393" s="235"/>
    </row>
    <row r="1394" spans="1:13" ht="15.75" x14ac:dyDescent="0.25">
      <c r="A1394" s="242"/>
      <c r="B1394" s="235"/>
      <c r="C1394" s="235"/>
      <c r="D1394" s="235"/>
      <c r="E1394" s="242"/>
      <c r="F1394" s="235"/>
      <c r="G1394" s="235"/>
      <c r="H1394" s="235"/>
      <c r="I1394" s="235"/>
      <c r="J1394" s="235"/>
      <c r="K1394" s="235"/>
      <c r="L1394" s="235"/>
      <c r="M1394" s="235"/>
    </row>
    <row r="1395" spans="1:13" ht="15.75" x14ac:dyDescent="0.25">
      <c r="A1395" s="242"/>
      <c r="B1395" s="235"/>
      <c r="C1395" s="235"/>
      <c r="D1395" s="235"/>
      <c r="E1395" s="242"/>
      <c r="F1395" s="235"/>
      <c r="G1395" s="235"/>
      <c r="H1395" s="235"/>
      <c r="I1395" s="235"/>
      <c r="J1395" s="235"/>
      <c r="K1395" s="235"/>
      <c r="L1395" s="235"/>
      <c r="M1395" s="235"/>
    </row>
    <row r="1396" spans="1:13" ht="15.75" x14ac:dyDescent="0.25">
      <c r="A1396" s="242"/>
      <c r="B1396" s="235"/>
      <c r="C1396" s="235"/>
      <c r="D1396" s="235"/>
      <c r="E1396" s="242"/>
      <c r="F1396" s="235"/>
      <c r="G1396" s="235"/>
      <c r="H1396" s="235"/>
      <c r="I1396" s="235"/>
      <c r="J1396" s="235"/>
      <c r="K1396" s="235"/>
      <c r="L1396" s="235"/>
      <c r="M1396" s="235"/>
    </row>
    <row r="1397" spans="1:13" ht="15.75" x14ac:dyDescent="0.25">
      <c r="A1397" s="242"/>
      <c r="B1397" s="235"/>
      <c r="C1397" s="235"/>
      <c r="D1397" s="235"/>
      <c r="E1397" s="242"/>
      <c r="F1397" s="235"/>
      <c r="G1397" s="235"/>
      <c r="H1397" s="235"/>
      <c r="I1397" s="235"/>
      <c r="J1397" s="235"/>
      <c r="K1397" s="235"/>
      <c r="L1397" s="235"/>
      <c r="M1397" s="235"/>
    </row>
    <row r="1398" spans="1:13" ht="15.75" x14ac:dyDescent="0.25">
      <c r="A1398" s="242"/>
      <c r="B1398" s="235"/>
      <c r="C1398" s="235"/>
      <c r="D1398" s="235"/>
      <c r="E1398" s="242"/>
      <c r="F1398" s="235"/>
      <c r="G1398" s="235"/>
      <c r="H1398" s="235"/>
      <c r="I1398" s="235"/>
      <c r="J1398" s="235"/>
      <c r="K1398" s="235"/>
      <c r="L1398" s="235"/>
      <c r="M1398" s="235"/>
    </row>
    <row r="1399" spans="1:13" ht="15.75" x14ac:dyDescent="0.25">
      <c r="A1399" s="242"/>
      <c r="B1399" s="235"/>
      <c r="C1399" s="235"/>
      <c r="D1399" s="235"/>
      <c r="E1399" s="242"/>
      <c r="F1399" s="235"/>
      <c r="G1399" s="235"/>
      <c r="H1399" s="235"/>
      <c r="I1399" s="235"/>
      <c r="J1399" s="235"/>
      <c r="K1399" s="235"/>
      <c r="L1399" s="235"/>
      <c r="M1399" s="235"/>
    </row>
    <row r="1400" spans="1:13" ht="15.75" x14ac:dyDescent="0.25">
      <c r="A1400" s="242"/>
      <c r="B1400" s="235"/>
      <c r="C1400" s="235"/>
      <c r="D1400" s="235"/>
      <c r="E1400" s="242"/>
      <c r="F1400" s="235"/>
      <c r="G1400" s="235"/>
      <c r="H1400" s="235"/>
      <c r="I1400" s="235"/>
      <c r="J1400" s="235"/>
      <c r="K1400" s="235"/>
      <c r="L1400" s="235"/>
      <c r="M1400" s="235"/>
    </row>
    <row r="1401" spans="1:13" ht="15.75" x14ac:dyDescent="0.25">
      <c r="A1401" s="242"/>
      <c r="B1401" s="235"/>
      <c r="C1401" s="235"/>
      <c r="D1401" s="235"/>
      <c r="E1401" s="242"/>
      <c r="F1401" s="235"/>
      <c r="G1401" s="235"/>
      <c r="H1401" s="235"/>
      <c r="I1401" s="235"/>
      <c r="J1401" s="235"/>
      <c r="K1401" s="235"/>
      <c r="L1401" s="235"/>
      <c r="M1401" s="235"/>
    </row>
    <row r="1402" spans="1:13" ht="15.75" x14ac:dyDescent="0.25">
      <c r="A1402" s="242"/>
      <c r="B1402" s="235"/>
      <c r="C1402" s="235"/>
      <c r="D1402" s="235"/>
      <c r="E1402" s="242"/>
      <c r="F1402" s="235"/>
      <c r="G1402" s="235"/>
      <c r="H1402" s="235"/>
      <c r="I1402" s="235"/>
      <c r="J1402" s="235"/>
      <c r="K1402" s="235"/>
      <c r="L1402" s="235"/>
      <c r="M1402" s="235"/>
    </row>
    <row r="1403" spans="1:13" ht="15.75" x14ac:dyDescent="0.25">
      <c r="A1403" s="242"/>
      <c r="B1403" s="235"/>
      <c r="C1403" s="235"/>
      <c r="D1403" s="235"/>
      <c r="E1403" s="242"/>
      <c r="F1403" s="235"/>
      <c r="G1403" s="235"/>
      <c r="H1403" s="235"/>
      <c r="I1403" s="235"/>
      <c r="J1403" s="235"/>
      <c r="K1403" s="235"/>
      <c r="L1403" s="235"/>
      <c r="M1403" s="235"/>
    </row>
    <row r="1404" spans="1:13" ht="15.75" x14ac:dyDescent="0.25">
      <c r="A1404" s="242"/>
      <c r="B1404" s="235"/>
      <c r="C1404" s="235"/>
      <c r="D1404" s="235"/>
      <c r="E1404" s="242"/>
      <c r="F1404" s="235"/>
      <c r="G1404" s="235"/>
      <c r="H1404" s="235"/>
      <c r="I1404" s="235"/>
      <c r="J1404" s="235"/>
      <c r="K1404" s="235"/>
      <c r="L1404" s="235"/>
      <c r="M1404" s="235"/>
    </row>
    <row r="1405" spans="1:13" ht="15.75" x14ac:dyDescent="0.25">
      <c r="A1405" s="242"/>
      <c r="B1405" s="235"/>
      <c r="C1405" s="235"/>
      <c r="D1405" s="235"/>
      <c r="E1405" s="242"/>
      <c r="F1405" s="235"/>
      <c r="G1405" s="235"/>
      <c r="H1405" s="235"/>
      <c r="I1405" s="235"/>
      <c r="J1405" s="235"/>
      <c r="K1405" s="235"/>
      <c r="L1405" s="235"/>
      <c r="M1405" s="235"/>
    </row>
    <row r="1406" spans="1:13" ht="15.75" x14ac:dyDescent="0.25">
      <c r="A1406" s="242"/>
      <c r="B1406" s="235"/>
      <c r="C1406" s="235"/>
      <c r="D1406" s="235"/>
      <c r="E1406" s="242"/>
      <c r="F1406" s="235"/>
      <c r="G1406" s="235"/>
      <c r="H1406" s="235"/>
      <c r="I1406" s="235"/>
      <c r="J1406" s="235"/>
      <c r="K1406" s="235"/>
      <c r="L1406" s="235"/>
      <c r="M1406" s="235"/>
    </row>
    <row r="1407" spans="1:13" ht="15.75" x14ac:dyDescent="0.25">
      <c r="A1407" s="242"/>
      <c r="B1407" s="235"/>
      <c r="C1407" s="235"/>
      <c r="D1407" s="235"/>
      <c r="E1407" s="242"/>
      <c r="F1407" s="235"/>
      <c r="G1407" s="235"/>
      <c r="H1407" s="235"/>
      <c r="I1407" s="235"/>
      <c r="J1407" s="235"/>
      <c r="K1407" s="235"/>
      <c r="L1407" s="235"/>
      <c r="M1407" s="235"/>
    </row>
    <row r="1408" spans="1:13" ht="15.75" x14ac:dyDescent="0.25">
      <c r="A1408" s="242"/>
      <c r="B1408" s="235"/>
      <c r="C1408" s="235"/>
      <c r="D1408" s="235"/>
      <c r="E1408" s="242"/>
      <c r="F1408" s="235"/>
      <c r="G1408" s="235"/>
      <c r="H1408" s="235"/>
      <c r="I1408" s="235"/>
      <c r="J1408" s="235"/>
      <c r="K1408" s="235"/>
      <c r="L1408" s="235"/>
      <c r="M1408" s="235"/>
    </row>
    <row r="1409" spans="1:13" ht="15.75" x14ac:dyDescent="0.25">
      <c r="A1409" s="242"/>
      <c r="B1409" s="235"/>
      <c r="C1409" s="235"/>
      <c r="D1409" s="235"/>
      <c r="E1409" s="242"/>
      <c r="F1409" s="235"/>
      <c r="G1409" s="235"/>
      <c r="H1409" s="235"/>
      <c r="I1409" s="235"/>
      <c r="J1409" s="235"/>
      <c r="K1409" s="235"/>
      <c r="L1409" s="235"/>
      <c r="M1409" s="235"/>
    </row>
    <row r="1410" spans="1:13" ht="15.75" x14ac:dyDescent="0.25">
      <c r="A1410" s="242"/>
      <c r="B1410" s="235"/>
      <c r="C1410" s="235"/>
      <c r="D1410" s="235"/>
      <c r="E1410" s="242"/>
      <c r="F1410" s="235"/>
      <c r="G1410" s="235"/>
      <c r="H1410" s="235"/>
      <c r="I1410" s="235"/>
      <c r="J1410" s="235"/>
      <c r="K1410" s="235"/>
      <c r="L1410" s="235"/>
      <c r="M1410" s="235"/>
    </row>
    <row r="1411" spans="1:13" ht="15.75" x14ac:dyDescent="0.25">
      <c r="A1411" s="242"/>
      <c r="B1411" s="235"/>
      <c r="C1411" s="235"/>
      <c r="D1411" s="235"/>
      <c r="E1411" s="242"/>
      <c r="F1411" s="235"/>
      <c r="G1411" s="235"/>
      <c r="H1411" s="235"/>
      <c r="I1411" s="235"/>
      <c r="J1411" s="235"/>
      <c r="K1411" s="235"/>
      <c r="L1411" s="235"/>
      <c r="M1411" s="235"/>
    </row>
    <row r="1412" spans="1:13" ht="15.75" x14ac:dyDescent="0.25">
      <c r="A1412" s="242"/>
      <c r="B1412" s="235"/>
      <c r="C1412" s="235"/>
      <c r="D1412" s="235"/>
      <c r="E1412" s="242"/>
      <c r="F1412" s="235"/>
      <c r="G1412" s="235"/>
      <c r="H1412" s="235"/>
      <c r="I1412" s="235"/>
      <c r="J1412" s="235"/>
      <c r="K1412" s="235"/>
      <c r="L1412" s="235"/>
      <c r="M1412" s="235"/>
    </row>
    <row r="1413" spans="1:13" ht="15.75" x14ac:dyDescent="0.25">
      <c r="A1413" s="242"/>
      <c r="B1413" s="235"/>
      <c r="C1413" s="235"/>
      <c r="D1413" s="235"/>
      <c r="E1413" s="242"/>
      <c r="F1413" s="235"/>
      <c r="G1413" s="235"/>
      <c r="H1413" s="235"/>
      <c r="I1413" s="235"/>
      <c r="J1413" s="235"/>
      <c r="K1413" s="235"/>
      <c r="L1413" s="235"/>
      <c r="M1413" s="235"/>
    </row>
    <row r="1414" spans="1:13" ht="15.75" x14ac:dyDescent="0.25">
      <c r="A1414" s="242"/>
      <c r="B1414" s="235"/>
      <c r="C1414" s="235"/>
      <c r="D1414" s="235"/>
      <c r="E1414" s="242"/>
      <c r="F1414" s="235"/>
      <c r="G1414" s="235"/>
      <c r="H1414" s="235"/>
      <c r="I1414" s="235"/>
      <c r="J1414" s="235"/>
      <c r="K1414" s="235"/>
      <c r="L1414" s="235"/>
      <c r="M1414" s="235"/>
    </row>
    <row r="1415" spans="1:13" ht="15.75" x14ac:dyDescent="0.25">
      <c r="A1415" s="242"/>
      <c r="B1415" s="235"/>
      <c r="C1415" s="235"/>
      <c r="D1415" s="235"/>
      <c r="E1415" s="242"/>
      <c r="F1415" s="235"/>
      <c r="G1415" s="235"/>
      <c r="H1415" s="235"/>
      <c r="I1415" s="235"/>
      <c r="J1415" s="235"/>
      <c r="K1415" s="235"/>
      <c r="L1415" s="235"/>
      <c r="M1415" s="235"/>
    </row>
    <row r="1416" spans="1:13" ht="15.75" x14ac:dyDescent="0.25">
      <c r="A1416" s="242"/>
      <c r="B1416" s="235"/>
      <c r="C1416" s="235"/>
      <c r="D1416" s="235"/>
      <c r="E1416" s="242"/>
      <c r="F1416" s="235"/>
      <c r="G1416" s="235"/>
      <c r="H1416" s="235"/>
      <c r="I1416" s="235"/>
      <c r="J1416" s="235"/>
      <c r="K1416" s="235"/>
      <c r="L1416" s="235"/>
      <c r="M1416" s="235"/>
    </row>
    <row r="1417" spans="1:13" ht="15.75" x14ac:dyDescent="0.25">
      <c r="A1417" s="242"/>
      <c r="B1417" s="235"/>
      <c r="C1417" s="235"/>
      <c r="D1417" s="235"/>
      <c r="E1417" s="242"/>
      <c r="F1417" s="235"/>
      <c r="G1417" s="235"/>
      <c r="H1417" s="235"/>
      <c r="I1417" s="235"/>
      <c r="J1417" s="235"/>
      <c r="K1417" s="235"/>
      <c r="L1417" s="235"/>
      <c r="M1417" s="235"/>
    </row>
    <row r="1418" spans="1:13" ht="15.75" x14ac:dyDescent="0.25">
      <c r="A1418" s="242"/>
      <c r="B1418" s="235"/>
      <c r="C1418" s="235"/>
      <c r="D1418" s="235"/>
      <c r="E1418" s="242"/>
      <c r="F1418" s="235"/>
      <c r="G1418" s="235"/>
      <c r="H1418" s="235"/>
      <c r="I1418" s="235"/>
      <c r="J1418" s="235"/>
      <c r="K1418" s="235"/>
      <c r="L1418" s="235"/>
      <c r="M1418" s="235"/>
    </row>
    <row r="1419" spans="1:13" ht="15.75" x14ac:dyDescent="0.25">
      <c r="A1419" s="242"/>
      <c r="B1419" s="235"/>
      <c r="C1419" s="235"/>
      <c r="D1419" s="235"/>
      <c r="E1419" s="242"/>
      <c r="F1419" s="235"/>
      <c r="G1419" s="235"/>
      <c r="H1419" s="235"/>
      <c r="I1419" s="235"/>
      <c r="J1419" s="235"/>
      <c r="K1419" s="235"/>
      <c r="L1419" s="235"/>
      <c r="M1419" s="235"/>
    </row>
    <row r="1420" spans="1:13" ht="15.75" x14ac:dyDescent="0.25">
      <c r="A1420" s="242"/>
      <c r="B1420" s="235"/>
      <c r="C1420" s="235"/>
      <c r="D1420" s="235"/>
      <c r="E1420" s="242"/>
      <c r="F1420" s="235"/>
      <c r="G1420" s="235"/>
      <c r="H1420" s="235"/>
      <c r="I1420" s="235"/>
      <c r="J1420" s="235"/>
      <c r="K1420" s="235"/>
      <c r="L1420" s="235"/>
      <c r="M1420" s="235"/>
    </row>
    <row r="1421" spans="1:13" ht="15.75" x14ac:dyDescent="0.25">
      <c r="A1421" s="242"/>
      <c r="B1421" s="235"/>
      <c r="C1421" s="235"/>
      <c r="D1421" s="235"/>
      <c r="E1421" s="242"/>
      <c r="F1421" s="235"/>
      <c r="G1421" s="235"/>
      <c r="H1421" s="235"/>
      <c r="I1421" s="235"/>
      <c r="J1421" s="235"/>
      <c r="K1421" s="235"/>
      <c r="L1421" s="235"/>
      <c r="M1421" s="235"/>
    </row>
    <row r="1422" spans="1:13" ht="15.75" x14ac:dyDescent="0.25">
      <c r="A1422" s="242"/>
      <c r="B1422" s="235"/>
      <c r="C1422" s="235"/>
      <c r="D1422" s="235"/>
      <c r="E1422" s="242"/>
      <c r="F1422" s="235"/>
      <c r="G1422" s="235"/>
      <c r="H1422" s="235"/>
      <c r="I1422" s="235"/>
      <c r="J1422" s="235"/>
      <c r="K1422" s="235"/>
      <c r="L1422" s="235"/>
      <c r="M1422" s="235"/>
    </row>
    <row r="1423" spans="1:13" ht="15.75" x14ac:dyDescent="0.25">
      <c r="A1423" s="242"/>
      <c r="B1423" s="235"/>
      <c r="C1423" s="235"/>
      <c r="D1423" s="235"/>
      <c r="E1423" s="242"/>
      <c r="F1423" s="235"/>
      <c r="G1423" s="235"/>
      <c r="H1423" s="235"/>
      <c r="I1423" s="235"/>
      <c r="J1423" s="235"/>
      <c r="K1423" s="235"/>
      <c r="L1423" s="235"/>
      <c r="M1423" s="235"/>
    </row>
    <row r="1424" spans="1:13" ht="15.75" x14ac:dyDescent="0.25">
      <c r="A1424" s="242"/>
      <c r="B1424" s="235"/>
      <c r="C1424" s="235"/>
      <c r="D1424" s="235"/>
      <c r="E1424" s="242"/>
      <c r="F1424" s="235"/>
      <c r="G1424" s="235"/>
      <c r="H1424" s="235"/>
      <c r="I1424" s="235"/>
      <c r="J1424" s="235"/>
      <c r="K1424" s="235"/>
      <c r="L1424" s="235"/>
      <c r="M1424" s="235"/>
    </row>
    <row r="1425" spans="1:13" ht="15.75" x14ac:dyDescent="0.25">
      <c r="A1425" s="242"/>
      <c r="B1425" s="235"/>
      <c r="C1425" s="235"/>
      <c r="D1425" s="235"/>
      <c r="E1425" s="242"/>
      <c r="F1425" s="235"/>
      <c r="G1425" s="235"/>
      <c r="H1425" s="235"/>
      <c r="I1425" s="235"/>
      <c r="J1425" s="235"/>
      <c r="K1425" s="235"/>
      <c r="L1425" s="235"/>
      <c r="M1425" s="235"/>
    </row>
    <row r="1426" spans="1:13" ht="15.75" x14ac:dyDescent="0.25">
      <c r="A1426" s="242"/>
      <c r="B1426" s="235"/>
      <c r="C1426" s="235"/>
      <c r="D1426" s="235"/>
      <c r="E1426" s="242"/>
      <c r="F1426" s="235"/>
      <c r="G1426" s="235"/>
      <c r="H1426" s="235"/>
      <c r="I1426" s="235"/>
      <c r="J1426" s="235"/>
      <c r="K1426" s="235"/>
      <c r="L1426" s="235"/>
      <c r="M1426" s="235"/>
    </row>
    <row r="1427" spans="1:13" ht="15.75" x14ac:dyDescent="0.25">
      <c r="A1427" s="242"/>
      <c r="B1427" s="235"/>
      <c r="C1427" s="235"/>
      <c r="D1427" s="235"/>
      <c r="E1427" s="242"/>
      <c r="F1427" s="235"/>
      <c r="G1427" s="235"/>
      <c r="H1427" s="235"/>
      <c r="I1427" s="235"/>
      <c r="J1427" s="235"/>
      <c r="K1427" s="235"/>
      <c r="L1427" s="235"/>
      <c r="M1427" s="235"/>
    </row>
    <row r="1428" spans="1:13" ht="15.75" x14ac:dyDescent="0.25">
      <c r="A1428" s="242"/>
      <c r="B1428" s="235"/>
      <c r="C1428" s="235"/>
      <c r="D1428" s="235"/>
      <c r="E1428" s="242"/>
      <c r="F1428" s="235"/>
      <c r="G1428" s="235"/>
      <c r="H1428" s="235"/>
      <c r="I1428" s="235"/>
      <c r="J1428" s="235"/>
      <c r="K1428" s="235"/>
      <c r="L1428" s="235"/>
      <c r="M1428" s="235"/>
    </row>
    <row r="1429" spans="1:13" ht="15.75" x14ac:dyDescent="0.25">
      <c r="A1429" s="242"/>
      <c r="B1429" s="235"/>
      <c r="C1429" s="235"/>
      <c r="D1429" s="235"/>
      <c r="E1429" s="242"/>
      <c r="F1429" s="235"/>
      <c r="G1429" s="235"/>
      <c r="H1429" s="235"/>
      <c r="I1429" s="235"/>
      <c r="J1429" s="235"/>
      <c r="K1429" s="235"/>
      <c r="L1429" s="235"/>
      <c r="M1429" s="235"/>
    </row>
    <row r="1430" spans="1:13" ht="15.75" x14ac:dyDescent="0.25">
      <c r="A1430" s="242"/>
      <c r="B1430" s="235"/>
      <c r="C1430" s="235"/>
      <c r="D1430" s="235"/>
      <c r="E1430" s="242"/>
      <c r="F1430" s="235"/>
      <c r="G1430" s="235"/>
      <c r="H1430" s="235"/>
      <c r="I1430" s="235"/>
      <c r="J1430" s="235"/>
      <c r="K1430" s="235"/>
      <c r="L1430" s="235"/>
      <c r="M1430" s="235"/>
    </row>
    <row r="1431" spans="1:13" ht="15.75" x14ac:dyDescent="0.25">
      <c r="A1431" s="242"/>
      <c r="B1431" s="235"/>
      <c r="C1431" s="235"/>
      <c r="D1431" s="235"/>
      <c r="E1431" s="242"/>
      <c r="F1431" s="235"/>
      <c r="G1431" s="235"/>
      <c r="H1431" s="235"/>
      <c r="I1431" s="235"/>
      <c r="J1431" s="235"/>
      <c r="K1431" s="235"/>
      <c r="L1431" s="235"/>
      <c r="M1431" s="235"/>
    </row>
    <row r="1432" spans="1:13" ht="15.75" x14ac:dyDescent="0.25">
      <c r="A1432" s="242"/>
      <c r="B1432" s="235"/>
      <c r="C1432" s="235"/>
      <c r="D1432" s="235"/>
      <c r="E1432" s="242"/>
      <c r="F1432" s="235"/>
      <c r="G1432" s="235"/>
      <c r="H1432" s="235"/>
      <c r="I1432" s="235"/>
      <c r="J1432" s="235"/>
      <c r="K1432" s="235"/>
      <c r="L1432" s="235"/>
      <c r="M1432" s="235"/>
    </row>
    <row r="1433" spans="1:13" ht="15.75" x14ac:dyDescent="0.25">
      <c r="A1433" s="242"/>
      <c r="B1433" s="235"/>
      <c r="C1433" s="235"/>
      <c r="D1433" s="235"/>
      <c r="E1433" s="242"/>
      <c r="F1433" s="235"/>
      <c r="G1433" s="235"/>
      <c r="H1433" s="235"/>
      <c r="I1433" s="235"/>
      <c r="J1433" s="235"/>
      <c r="K1433" s="235"/>
      <c r="L1433" s="235"/>
      <c r="M1433" s="235"/>
    </row>
    <row r="1434" spans="1:13" ht="15.75" x14ac:dyDescent="0.25">
      <c r="A1434" s="242"/>
      <c r="B1434" s="235"/>
      <c r="C1434" s="235"/>
      <c r="D1434" s="235"/>
      <c r="E1434" s="242"/>
      <c r="F1434" s="235"/>
      <c r="G1434" s="235"/>
      <c r="H1434" s="235"/>
      <c r="I1434" s="235"/>
      <c r="J1434" s="235"/>
      <c r="K1434" s="235"/>
      <c r="L1434" s="235"/>
      <c r="M1434" s="235"/>
    </row>
    <row r="1435" spans="1:13" ht="15.75" x14ac:dyDescent="0.25">
      <c r="A1435" s="242"/>
      <c r="B1435" s="235"/>
      <c r="C1435" s="235"/>
      <c r="D1435" s="235"/>
      <c r="E1435" s="242"/>
      <c r="F1435" s="235"/>
      <c r="G1435" s="235"/>
      <c r="H1435" s="235"/>
      <c r="I1435" s="235"/>
      <c r="J1435" s="235"/>
      <c r="K1435" s="235"/>
      <c r="L1435" s="235"/>
      <c r="M1435" s="235"/>
    </row>
    <row r="1436" spans="1:13" ht="15.75" x14ac:dyDescent="0.25">
      <c r="A1436" s="242"/>
      <c r="B1436" s="235"/>
      <c r="C1436" s="235"/>
      <c r="D1436" s="235"/>
      <c r="E1436" s="242"/>
      <c r="F1436" s="235"/>
      <c r="G1436" s="235"/>
      <c r="H1436" s="235"/>
      <c r="I1436" s="235"/>
      <c r="J1436" s="235"/>
      <c r="K1436" s="235"/>
      <c r="L1436" s="235"/>
      <c r="M1436" s="235"/>
    </row>
    <row r="1437" spans="1:13" ht="15.75" x14ac:dyDescent="0.25">
      <c r="A1437" s="242"/>
      <c r="B1437" s="235"/>
      <c r="C1437" s="235"/>
      <c r="D1437" s="235"/>
      <c r="E1437" s="242"/>
      <c r="F1437" s="235"/>
      <c r="G1437" s="235"/>
      <c r="H1437" s="235"/>
      <c r="I1437" s="235"/>
      <c r="J1437" s="235"/>
      <c r="K1437" s="235"/>
      <c r="L1437" s="235"/>
      <c r="M1437" s="235"/>
    </row>
    <row r="1438" spans="1:13" ht="15.75" x14ac:dyDescent="0.25">
      <c r="A1438" s="242"/>
      <c r="B1438" s="235"/>
      <c r="C1438" s="235"/>
      <c r="D1438" s="235"/>
      <c r="E1438" s="242"/>
      <c r="F1438" s="235"/>
      <c r="G1438" s="235"/>
      <c r="H1438" s="235"/>
      <c r="I1438" s="235"/>
      <c r="J1438" s="235"/>
      <c r="K1438" s="235"/>
      <c r="L1438" s="235"/>
      <c r="M1438" s="235"/>
    </row>
    <row r="1439" spans="1:13" ht="15.75" x14ac:dyDescent="0.25">
      <c r="A1439" s="242"/>
      <c r="B1439" s="235"/>
      <c r="C1439" s="235"/>
      <c r="D1439" s="235"/>
      <c r="E1439" s="242"/>
      <c r="F1439" s="235"/>
      <c r="G1439" s="235"/>
      <c r="H1439" s="235"/>
      <c r="I1439" s="235"/>
      <c r="J1439" s="235"/>
      <c r="K1439" s="235"/>
      <c r="L1439" s="235"/>
      <c r="M1439" s="235"/>
    </row>
  </sheetData>
  <mergeCells count="79">
    <mergeCell ref="B805:M805"/>
    <mergeCell ref="B456:M456"/>
    <mergeCell ref="B939:M939"/>
    <mergeCell ref="B943:M943"/>
    <mergeCell ref="B903:M903"/>
    <mergeCell ref="B907:M907"/>
    <mergeCell ref="B790:M790"/>
    <mergeCell ref="B795:M795"/>
    <mergeCell ref="B800:M800"/>
    <mergeCell ref="B603:K603"/>
    <mergeCell ref="B614:K614"/>
    <mergeCell ref="B705:M705"/>
    <mergeCell ref="B780:M780"/>
    <mergeCell ref="B785:M785"/>
    <mergeCell ref="B775:M775"/>
    <mergeCell ref="B724:M724"/>
    <mergeCell ref="B730:M730"/>
    <mergeCell ref="B547:M547"/>
    <mergeCell ref="B563:M563"/>
    <mergeCell ref="B594:L595"/>
    <mergeCell ref="B760:M760"/>
    <mergeCell ref="B755:M755"/>
    <mergeCell ref="B714:M714"/>
    <mergeCell ref="B719:M719"/>
    <mergeCell ref="B358:M358"/>
    <mergeCell ref="B253:M253"/>
    <mergeCell ref="A1:M1"/>
    <mergeCell ref="B17:K18"/>
    <mergeCell ref="B154:L154"/>
    <mergeCell ref="B226:J226"/>
    <mergeCell ref="B240:M240"/>
    <mergeCell ref="B247:M247"/>
    <mergeCell ref="B24:K25"/>
    <mergeCell ref="B507:M507"/>
    <mergeCell ref="B364:M364"/>
    <mergeCell ref="B260:M260"/>
    <mergeCell ref="B267:M267"/>
    <mergeCell ref="B292:M292"/>
    <mergeCell ref="B299:M299"/>
    <mergeCell ref="B338:M338"/>
    <mergeCell ref="B344:M344"/>
    <mergeCell ref="B275:M275"/>
    <mergeCell ref="B284:M284"/>
    <mergeCell ref="B351:M351"/>
    <mergeCell ref="B306:M306"/>
    <mergeCell ref="B313:M313"/>
    <mergeCell ref="B319:M319"/>
    <mergeCell ref="B325:M325"/>
    <mergeCell ref="B332:M332"/>
    <mergeCell ref="B770:M770"/>
    <mergeCell ref="B735:M735"/>
    <mergeCell ref="B740:M740"/>
    <mergeCell ref="B745:M745"/>
    <mergeCell ref="B750:M750"/>
    <mergeCell ref="B380:M380"/>
    <mergeCell ref="B487:L487"/>
    <mergeCell ref="B496:M497"/>
    <mergeCell ref="B432:M432"/>
    <mergeCell ref="B446:M446"/>
    <mergeCell ref="B414:M414"/>
    <mergeCell ref="B420:M420"/>
    <mergeCell ref="B426:M426"/>
    <mergeCell ref="B466:M466"/>
    <mergeCell ref="N935:Q935"/>
    <mergeCell ref="B537:M537"/>
    <mergeCell ref="B585:M585"/>
    <mergeCell ref="B624:M624"/>
    <mergeCell ref="B814:M814"/>
    <mergeCell ref="B695:M695"/>
    <mergeCell ref="B700:M700"/>
    <mergeCell ref="B821:L821"/>
    <mergeCell ref="B895:M895"/>
    <mergeCell ref="B899:M899"/>
    <mergeCell ref="B709:M709"/>
    <mergeCell ref="B912:M912"/>
    <mergeCell ref="B916:M916"/>
    <mergeCell ref="B920:M920"/>
    <mergeCell ref="B765:M765"/>
    <mergeCell ref="B924:M924"/>
  </mergeCells>
  <phoneticPr fontId="30" type="noConversion"/>
  <printOptions horizontalCentered="1"/>
  <pageMargins left="0.59055118110236227" right="0.39370078740157483" top="0.59055118110236227" bottom="0.78740157480314965" header="0.51181102362204722" footer="0.59055118110236227"/>
  <pageSetup paperSize="9" scale="70" orientation="portrait" r:id="rId1"/>
  <headerFooter alignWithMargins="0"/>
  <rowBreaks count="11" manualBreakCount="11">
    <brk id="126" max="12" man="1"/>
    <brk id="177" max="12" man="1"/>
    <brk id="223" max="12" man="1"/>
    <brk id="259" max="12" man="1"/>
    <brk id="369" max="12" man="1"/>
    <brk id="495" max="12" man="1"/>
    <brk id="535" max="12" man="1"/>
    <brk id="602" max="12" man="1"/>
    <brk id="623" max="12" man="1"/>
    <brk id="683" max="12" man="1"/>
    <brk id="830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738A-58A9-4731-8CE4-FB2AF54B408E}">
  <dimension ref="A1:J266"/>
  <sheetViews>
    <sheetView view="pageBreakPreview" zoomScale="115" zoomScaleNormal="100" zoomScaleSheetLayoutView="115" workbookViewId="0">
      <selection activeCell="A71" sqref="A71:F71"/>
    </sheetView>
  </sheetViews>
  <sheetFormatPr defaultColWidth="10.28515625" defaultRowHeight="15" x14ac:dyDescent="0.25"/>
  <cols>
    <col min="1" max="1" width="15.5703125" style="470" customWidth="1"/>
    <col min="2" max="2" width="52.42578125" style="471" customWidth="1"/>
    <col min="3" max="3" width="7.28515625" style="470" bestFit="1" customWidth="1"/>
    <col min="4" max="4" width="16.7109375" style="470" customWidth="1"/>
    <col min="5" max="5" width="12.42578125" style="470" customWidth="1"/>
    <col min="6" max="6" width="12.7109375" style="470" bestFit="1" customWidth="1"/>
    <col min="7" max="7" width="10.5703125" style="378" bestFit="1" customWidth="1"/>
    <col min="8" max="8" width="11.5703125" style="378" bestFit="1" customWidth="1"/>
    <col min="9" max="16384" width="10.28515625" style="378"/>
  </cols>
  <sheetData>
    <row r="1" spans="1:10" s="372" customFormat="1" ht="16.5" customHeight="1" x14ac:dyDescent="0.25">
      <c r="A1" s="395"/>
      <c r="B1" s="395"/>
      <c r="C1" s="395"/>
      <c r="D1" s="395"/>
      <c r="E1" s="395"/>
      <c r="F1" s="395"/>
      <c r="G1" s="371"/>
      <c r="H1" s="371"/>
      <c r="I1" s="371"/>
      <c r="J1" s="371"/>
    </row>
    <row r="2" spans="1:10" s="377" customFormat="1" ht="15.75" x14ac:dyDescent="0.2">
      <c r="A2" s="396" t="s">
        <v>455</v>
      </c>
      <c r="B2" s="397" t="str">
        <f>CRONOGRAMA!B3</f>
        <v>REFORMA DO SALÃO NOBRE E PSICOSOCIAL</v>
      </c>
      <c r="C2" s="398"/>
      <c r="D2" s="399"/>
      <c r="E2" s="400"/>
      <c r="F2" s="398"/>
      <c r="G2" s="373"/>
      <c r="H2" s="374"/>
      <c r="I2" s="375"/>
      <c r="J2" s="376"/>
    </row>
    <row r="3" spans="1:10" s="377" customFormat="1" ht="15.75" x14ac:dyDescent="0.2">
      <c r="A3" s="396" t="s">
        <v>456</v>
      </c>
      <c r="B3" s="397" t="str">
        <f>'MEMORIA CALC.'!B4</f>
        <v>BR 364 - KM 17 CASA DE SAUDE SANTA MARCELINA</v>
      </c>
      <c r="C3" s="398"/>
      <c r="D3" s="399"/>
      <c r="E3" s="400"/>
      <c r="F3" s="398"/>
      <c r="G3" s="373"/>
      <c r="H3" s="374"/>
      <c r="I3" s="375"/>
      <c r="J3" s="376"/>
    </row>
    <row r="4" spans="1:10" s="377" customFormat="1" ht="15.75" x14ac:dyDescent="0.2">
      <c r="A4" s="396" t="s">
        <v>90</v>
      </c>
      <c r="B4" s="397" t="str">
        <f>'MEMORIA CALC.'!B5</f>
        <v>PORTO VELHO - RONDÔNIA</v>
      </c>
      <c r="C4" s="398"/>
      <c r="D4" s="399"/>
      <c r="E4" s="400"/>
      <c r="F4" s="398"/>
      <c r="G4" s="373"/>
      <c r="H4" s="374"/>
      <c r="I4" s="375"/>
      <c r="J4" s="376"/>
    </row>
    <row r="5" spans="1:10" s="377" customFormat="1" ht="15.75" x14ac:dyDescent="0.2">
      <c r="A5" s="396" t="s">
        <v>457</v>
      </c>
      <c r="B5" s="397" t="str">
        <f>'MEMORIA CALC.'!B6</f>
        <v>238,20 M2</v>
      </c>
      <c r="C5" s="398"/>
      <c r="D5" s="399"/>
      <c r="E5" s="400"/>
      <c r="F5" s="398"/>
      <c r="G5" s="373"/>
      <c r="H5" s="374"/>
      <c r="I5" s="375"/>
      <c r="J5" s="376"/>
    </row>
    <row r="6" spans="1:10" s="370" customFormat="1" ht="15.75" customHeight="1" x14ac:dyDescent="0.2">
      <c r="A6" s="671" t="s">
        <v>397</v>
      </c>
      <c r="B6" s="671"/>
      <c r="C6" s="671"/>
      <c r="D6" s="671"/>
      <c r="E6" s="671"/>
      <c r="F6" s="671"/>
    </row>
    <row r="7" spans="1:10" ht="14.25" x14ac:dyDescent="0.2">
      <c r="A7" s="401" t="s">
        <v>93</v>
      </c>
      <c r="B7" s="664" t="s">
        <v>367</v>
      </c>
      <c r="C7" s="664"/>
      <c r="D7" s="664"/>
      <c r="E7" s="664"/>
      <c r="F7" s="402" t="s">
        <v>398</v>
      </c>
    </row>
    <row r="8" spans="1:10" ht="14.25" x14ac:dyDescent="0.2">
      <c r="A8" s="401" t="s">
        <v>93</v>
      </c>
      <c r="B8" s="664" t="s">
        <v>367</v>
      </c>
      <c r="C8" s="664"/>
      <c r="D8" s="664"/>
      <c r="E8" s="664"/>
      <c r="F8" s="402" t="s">
        <v>368</v>
      </c>
    </row>
    <row r="9" spans="1:10" s="379" customFormat="1" ht="15" customHeight="1" x14ac:dyDescent="0.2">
      <c r="A9" s="403" t="s">
        <v>254</v>
      </c>
      <c r="B9" s="666" t="s">
        <v>412</v>
      </c>
      <c r="C9" s="666"/>
      <c r="D9" s="666"/>
      <c r="E9" s="666"/>
      <c r="F9" s="404" t="s">
        <v>8</v>
      </c>
    </row>
    <row r="10" spans="1:10" ht="14.25" x14ac:dyDescent="0.2">
      <c r="A10" s="667" t="s">
        <v>369</v>
      </c>
      <c r="B10" s="667"/>
      <c r="C10" s="667"/>
      <c r="D10" s="667"/>
      <c r="E10" s="667"/>
      <c r="F10" s="667"/>
    </row>
    <row r="11" spans="1:10" ht="27" x14ac:dyDescent="0.2">
      <c r="A11" s="405" t="s">
        <v>93</v>
      </c>
      <c r="B11" s="405" t="s">
        <v>370</v>
      </c>
      <c r="C11" s="405" t="s">
        <v>368</v>
      </c>
      <c r="D11" s="405" t="s">
        <v>371</v>
      </c>
      <c r="E11" s="405" t="s">
        <v>372</v>
      </c>
      <c r="F11" s="405" t="s">
        <v>373</v>
      </c>
    </row>
    <row r="12" spans="1:10" x14ac:dyDescent="0.25">
      <c r="A12" s="406"/>
      <c r="B12" s="407"/>
      <c r="C12" s="408"/>
      <c r="D12" s="409"/>
      <c r="E12" s="410"/>
      <c r="F12" s="411"/>
    </row>
    <row r="13" spans="1:10" x14ac:dyDescent="0.25">
      <c r="A13" s="406">
        <v>88262</v>
      </c>
      <c r="B13" s="407" t="s">
        <v>374</v>
      </c>
      <c r="C13" s="408" t="s">
        <v>375</v>
      </c>
      <c r="D13" s="409">
        <v>1</v>
      </c>
      <c r="E13" s="412">
        <v>25.49</v>
      </c>
      <c r="F13" s="413">
        <f>D13*E13</f>
        <v>25.49</v>
      </c>
    </row>
    <row r="14" spans="1:10" x14ac:dyDescent="0.25">
      <c r="A14" s="406">
        <v>88316</v>
      </c>
      <c r="B14" s="407" t="s">
        <v>376</v>
      </c>
      <c r="C14" s="408" t="s">
        <v>375</v>
      </c>
      <c r="D14" s="409">
        <v>2</v>
      </c>
      <c r="E14" s="412">
        <v>21.87</v>
      </c>
      <c r="F14" s="413">
        <f t="shared" ref="F14" si="0">D14*E14</f>
        <v>43.74</v>
      </c>
    </row>
    <row r="15" spans="1:10" x14ac:dyDescent="0.25">
      <c r="A15" s="406"/>
      <c r="B15" s="407"/>
      <c r="C15" s="408"/>
      <c r="D15" s="409"/>
      <c r="E15" s="412"/>
      <c r="F15" s="413"/>
    </row>
    <row r="16" spans="1:10" x14ac:dyDescent="0.25">
      <c r="A16" s="406"/>
      <c r="B16" s="407"/>
      <c r="C16" s="408"/>
      <c r="D16" s="409"/>
      <c r="E16" s="412"/>
      <c r="F16" s="413"/>
    </row>
    <row r="17" spans="1:8" x14ac:dyDescent="0.25">
      <c r="A17" s="406"/>
      <c r="B17" s="407"/>
      <c r="C17" s="408"/>
      <c r="D17" s="409"/>
      <c r="E17" s="412"/>
      <c r="F17" s="413"/>
    </row>
    <row r="18" spans="1:8" x14ac:dyDescent="0.25">
      <c r="A18" s="406"/>
      <c r="B18" s="407"/>
      <c r="C18" s="408"/>
      <c r="D18" s="414"/>
      <c r="E18" s="415"/>
      <c r="F18" s="416"/>
      <c r="H18" s="378">
        <v>24.72</v>
      </c>
    </row>
    <row r="19" spans="1:8" x14ac:dyDescent="0.25">
      <c r="A19" s="417"/>
      <c r="B19" s="418"/>
      <c r="C19" s="419"/>
      <c r="D19" s="420" t="s">
        <v>377</v>
      </c>
      <c r="E19" s="421"/>
      <c r="F19" s="422">
        <f>SUM(F13:F18)</f>
        <v>69.23</v>
      </c>
      <c r="H19" s="378">
        <v>42.14</v>
      </c>
    </row>
    <row r="20" spans="1:8" x14ac:dyDescent="0.25">
      <c r="A20" s="417"/>
      <c r="B20" s="418"/>
      <c r="C20" s="419"/>
      <c r="D20" s="423" t="s">
        <v>378</v>
      </c>
      <c r="E20" s="424"/>
      <c r="F20" s="425">
        <f>F19*E20</f>
        <v>0</v>
      </c>
      <c r="H20" s="378">
        <v>5.71</v>
      </c>
    </row>
    <row r="21" spans="1:8" x14ac:dyDescent="0.25">
      <c r="A21" s="417"/>
      <c r="B21" s="418"/>
      <c r="C21" s="419"/>
      <c r="D21" s="420" t="s">
        <v>379</v>
      </c>
      <c r="E21" s="421"/>
      <c r="F21" s="425">
        <f>SUM(F19:F20)</f>
        <v>69.23</v>
      </c>
      <c r="H21" s="378">
        <v>22.6</v>
      </c>
    </row>
    <row r="22" spans="1:8" x14ac:dyDescent="0.25">
      <c r="A22" s="426"/>
      <c r="B22" s="423"/>
      <c r="C22" s="420"/>
      <c r="D22" s="427" t="s">
        <v>380</v>
      </c>
      <c r="E22" s="428"/>
      <c r="F22" s="429">
        <f>F21</f>
        <v>69.23</v>
      </c>
      <c r="H22" s="378">
        <v>400</v>
      </c>
    </row>
    <row r="23" spans="1:8" x14ac:dyDescent="0.25">
      <c r="A23" s="426"/>
      <c r="B23" s="423"/>
      <c r="C23" s="420"/>
      <c r="D23" s="430"/>
      <c r="E23" s="431"/>
      <c r="F23" s="432"/>
      <c r="H23" s="378">
        <v>2.4</v>
      </c>
    </row>
    <row r="24" spans="1:8" ht="14.25" x14ac:dyDescent="0.2">
      <c r="A24" s="668" t="s">
        <v>381</v>
      </c>
      <c r="B24" s="669"/>
      <c r="C24" s="669"/>
      <c r="D24" s="669"/>
      <c r="E24" s="669"/>
      <c r="F24" s="670"/>
    </row>
    <row r="25" spans="1:8" ht="27" x14ac:dyDescent="0.2">
      <c r="A25" s="405" t="s">
        <v>93</v>
      </c>
      <c r="B25" s="405" t="s">
        <v>370</v>
      </c>
      <c r="C25" s="405" t="s">
        <v>368</v>
      </c>
      <c r="D25" s="405" t="s">
        <v>371</v>
      </c>
      <c r="E25" s="405" t="s">
        <v>372</v>
      </c>
      <c r="F25" s="405" t="s">
        <v>373</v>
      </c>
    </row>
    <row r="26" spans="1:8" ht="14.25" x14ac:dyDescent="0.2">
      <c r="A26" s="406"/>
      <c r="B26" s="433"/>
      <c r="C26" s="434"/>
      <c r="D26" s="435"/>
      <c r="E26" s="410"/>
      <c r="F26" s="436"/>
    </row>
    <row r="27" spans="1:8" ht="27" x14ac:dyDescent="0.2">
      <c r="A27" s="406">
        <v>4417</v>
      </c>
      <c r="B27" s="433" t="s">
        <v>382</v>
      </c>
      <c r="C27" s="434" t="s">
        <v>383</v>
      </c>
      <c r="D27" s="437">
        <v>1</v>
      </c>
      <c r="E27" s="438">
        <v>5.71</v>
      </c>
      <c r="F27" s="439">
        <f>D27*E27</f>
        <v>5.71</v>
      </c>
    </row>
    <row r="28" spans="1:8" ht="27" x14ac:dyDescent="0.2">
      <c r="A28" s="406">
        <v>4491</v>
      </c>
      <c r="B28" s="440" t="s">
        <v>384</v>
      </c>
      <c r="C28" s="441" t="s">
        <v>383</v>
      </c>
      <c r="D28" s="442">
        <v>4</v>
      </c>
      <c r="E28" s="438">
        <v>6.33</v>
      </c>
      <c r="F28" s="439">
        <f t="shared" ref="F28:F30" si="1">D28*E28</f>
        <v>25.32</v>
      </c>
    </row>
    <row r="29" spans="1:8" ht="27" x14ac:dyDescent="0.2">
      <c r="A29" s="406">
        <v>4813</v>
      </c>
      <c r="B29" s="433" t="s">
        <v>385</v>
      </c>
      <c r="C29" s="434" t="s">
        <v>386</v>
      </c>
      <c r="D29" s="435">
        <v>1</v>
      </c>
      <c r="E29" s="443">
        <v>300</v>
      </c>
      <c r="F29" s="439">
        <f t="shared" si="1"/>
        <v>300</v>
      </c>
    </row>
    <row r="30" spans="1:8" ht="27" x14ac:dyDescent="0.2">
      <c r="A30" s="406">
        <v>5075</v>
      </c>
      <c r="B30" s="433" t="s">
        <v>387</v>
      </c>
      <c r="C30" s="434" t="s">
        <v>296</v>
      </c>
      <c r="D30" s="435">
        <v>0.11</v>
      </c>
      <c r="E30" s="443">
        <v>23.14</v>
      </c>
      <c r="F30" s="439">
        <f t="shared" si="1"/>
        <v>2.5453999999999999</v>
      </c>
    </row>
    <row r="31" spans="1:8" ht="14.25" x14ac:dyDescent="0.2">
      <c r="A31" s="444"/>
      <c r="B31" s="440"/>
      <c r="C31" s="441"/>
      <c r="D31" s="445"/>
      <c r="E31" s="446"/>
      <c r="F31" s="447"/>
    </row>
    <row r="32" spans="1:8" x14ac:dyDescent="0.25">
      <c r="A32" s="426"/>
      <c r="B32" s="423"/>
      <c r="C32" s="420"/>
      <c r="D32" s="427" t="s">
        <v>388</v>
      </c>
      <c r="E32" s="428"/>
      <c r="F32" s="448">
        <f>SUM(F27:F31)</f>
        <v>333.57539999999995</v>
      </c>
    </row>
    <row r="33" spans="1:6" x14ac:dyDescent="0.25">
      <c r="A33" s="426"/>
      <c r="B33" s="423"/>
      <c r="C33" s="420"/>
      <c r="D33" s="430"/>
      <c r="E33" s="431"/>
      <c r="F33" s="432"/>
    </row>
    <row r="34" spans="1:6" ht="14.25" x14ac:dyDescent="0.2">
      <c r="A34" s="668" t="s">
        <v>389</v>
      </c>
      <c r="B34" s="669"/>
      <c r="C34" s="669"/>
      <c r="D34" s="669"/>
      <c r="E34" s="669"/>
      <c r="F34" s="670"/>
    </row>
    <row r="35" spans="1:6" ht="27" x14ac:dyDescent="0.2">
      <c r="A35" s="405" t="s">
        <v>93</v>
      </c>
      <c r="B35" s="405" t="s">
        <v>370</v>
      </c>
      <c r="C35" s="405" t="s">
        <v>368</v>
      </c>
      <c r="D35" s="405" t="s">
        <v>371</v>
      </c>
      <c r="E35" s="405" t="s">
        <v>372</v>
      </c>
      <c r="F35" s="405" t="s">
        <v>373</v>
      </c>
    </row>
    <row r="36" spans="1:6" ht="14.25" x14ac:dyDescent="0.2">
      <c r="A36" s="449"/>
      <c r="B36" s="450"/>
      <c r="C36" s="434"/>
      <c r="D36" s="435"/>
      <c r="E36" s="451"/>
      <c r="F36" s="452"/>
    </row>
    <row r="37" spans="1:6" ht="40.5" x14ac:dyDescent="0.2">
      <c r="A37" s="406">
        <v>94962</v>
      </c>
      <c r="B37" s="433" t="s">
        <v>390</v>
      </c>
      <c r="C37" s="434" t="s">
        <v>391</v>
      </c>
      <c r="D37" s="453">
        <v>0.01</v>
      </c>
      <c r="E37" s="454">
        <v>480.59</v>
      </c>
      <c r="F37" s="439">
        <f>D37*E37</f>
        <v>4.8059000000000003</v>
      </c>
    </row>
    <row r="38" spans="1:6" ht="14.25" x14ac:dyDescent="0.2">
      <c r="A38" s="444"/>
      <c r="B38" s="440"/>
      <c r="C38" s="441"/>
      <c r="D38" s="445"/>
      <c r="E38" s="446"/>
      <c r="F38" s="455"/>
    </row>
    <row r="39" spans="1:6" x14ac:dyDescent="0.25">
      <c r="A39" s="426"/>
      <c r="B39" s="423"/>
      <c r="C39" s="420"/>
      <c r="D39" s="427" t="s">
        <v>392</v>
      </c>
      <c r="E39" s="428"/>
      <c r="F39" s="448">
        <f>SUM(F37:F38)</f>
        <v>4.8059000000000003</v>
      </c>
    </row>
    <row r="40" spans="1:6" x14ac:dyDescent="0.25">
      <c r="A40" s="426"/>
      <c r="B40" s="423"/>
      <c r="C40" s="420"/>
      <c r="D40" s="430"/>
      <c r="E40" s="431"/>
      <c r="F40" s="432"/>
    </row>
    <row r="41" spans="1:6" ht="14.25" x14ac:dyDescent="0.2">
      <c r="A41" s="661" t="s">
        <v>393</v>
      </c>
      <c r="B41" s="662"/>
      <c r="C41" s="662"/>
      <c r="D41" s="662"/>
      <c r="E41" s="663"/>
      <c r="F41" s="456">
        <f>ROUND(F22+F32+F39,2)</f>
        <v>407.61</v>
      </c>
    </row>
    <row r="42" spans="1:6" ht="14.25" x14ac:dyDescent="0.2">
      <c r="A42" s="401" t="s">
        <v>93</v>
      </c>
      <c r="B42" s="664" t="s">
        <v>367</v>
      </c>
      <c r="C42" s="664"/>
      <c r="D42" s="664"/>
      <c r="E42" s="664"/>
      <c r="F42" s="402" t="s">
        <v>398</v>
      </c>
    </row>
    <row r="43" spans="1:6" ht="14.25" x14ac:dyDescent="0.2">
      <c r="A43" s="403" t="s">
        <v>419</v>
      </c>
      <c r="B43" s="666" t="s">
        <v>420</v>
      </c>
      <c r="C43" s="666"/>
      <c r="D43" s="666"/>
      <c r="E43" s="666"/>
      <c r="F43" s="404"/>
    </row>
    <row r="44" spans="1:6" ht="14.25" x14ac:dyDescent="0.2">
      <c r="A44" s="667" t="s">
        <v>369</v>
      </c>
      <c r="B44" s="667"/>
      <c r="C44" s="667"/>
      <c r="D44" s="667"/>
      <c r="E44" s="667"/>
      <c r="F44" s="667"/>
    </row>
    <row r="45" spans="1:6" ht="27" x14ac:dyDescent="0.2">
      <c r="A45" s="405" t="s">
        <v>93</v>
      </c>
      <c r="B45" s="405" t="s">
        <v>370</v>
      </c>
      <c r="C45" s="405" t="s">
        <v>399</v>
      </c>
      <c r="D45" s="405" t="s">
        <v>371</v>
      </c>
      <c r="E45" s="405" t="s">
        <v>372</v>
      </c>
      <c r="F45" s="405" t="s">
        <v>373</v>
      </c>
    </row>
    <row r="46" spans="1:6" x14ac:dyDescent="0.25">
      <c r="A46" s="406">
        <v>88325</v>
      </c>
      <c r="B46" s="407" t="s">
        <v>404</v>
      </c>
      <c r="C46" s="408" t="s">
        <v>401</v>
      </c>
      <c r="D46" s="462">
        <v>3.8580000000000001</v>
      </c>
      <c r="E46" s="461">
        <v>23.49</v>
      </c>
      <c r="F46" s="461">
        <f>D46*E46</f>
        <v>90.624420000000001</v>
      </c>
    </row>
    <row r="47" spans="1:6" x14ac:dyDescent="0.25">
      <c r="A47" s="406">
        <v>88316</v>
      </c>
      <c r="B47" s="407" t="s">
        <v>400</v>
      </c>
      <c r="C47" s="408" t="s">
        <v>401</v>
      </c>
      <c r="D47" s="462">
        <v>3.8</v>
      </c>
      <c r="E47" s="461">
        <v>21.87</v>
      </c>
      <c r="F47" s="461">
        <f>D47*E47</f>
        <v>83.105999999999995</v>
      </c>
    </row>
    <row r="48" spans="1:6" x14ac:dyDescent="0.25">
      <c r="A48" s="406"/>
      <c r="B48" s="407"/>
      <c r="C48" s="408"/>
      <c r="D48" s="409"/>
      <c r="E48" s="446"/>
      <c r="F48" s="447"/>
    </row>
    <row r="49" spans="1:6" x14ac:dyDescent="0.25">
      <c r="A49" s="417"/>
      <c r="B49" s="418"/>
      <c r="C49" s="419"/>
      <c r="D49" s="420" t="s">
        <v>377</v>
      </c>
      <c r="E49" s="421"/>
      <c r="F49" s="422">
        <f>F46+F47+F48</f>
        <v>173.73041999999998</v>
      </c>
    </row>
    <row r="50" spans="1:6" x14ac:dyDescent="0.25">
      <c r="A50" s="417"/>
      <c r="B50" s="418"/>
      <c r="C50" s="419"/>
      <c r="D50" s="423" t="s">
        <v>378</v>
      </c>
      <c r="E50" s="424"/>
      <c r="F50" s="425">
        <f>F49*E50</f>
        <v>0</v>
      </c>
    </row>
    <row r="51" spans="1:6" x14ac:dyDescent="0.25">
      <c r="A51" s="417"/>
      <c r="B51" s="418"/>
      <c r="C51" s="419"/>
      <c r="D51" s="420" t="s">
        <v>379</v>
      </c>
      <c r="E51" s="421"/>
      <c r="F51" s="425">
        <f>SUM(F49:F50)</f>
        <v>173.73041999999998</v>
      </c>
    </row>
    <row r="52" spans="1:6" x14ac:dyDescent="0.25">
      <c r="A52" s="426"/>
      <c r="B52" s="423"/>
      <c r="C52" s="420"/>
      <c r="D52" s="427" t="s">
        <v>380</v>
      </c>
      <c r="E52" s="428"/>
      <c r="F52" s="429">
        <f>F51</f>
        <v>173.73041999999998</v>
      </c>
    </row>
    <row r="53" spans="1:6" x14ac:dyDescent="0.25">
      <c r="A53" s="426"/>
      <c r="B53" s="423"/>
      <c r="C53" s="420"/>
      <c r="D53" s="430"/>
      <c r="E53" s="431"/>
      <c r="F53" s="432"/>
    </row>
    <row r="54" spans="1:6" ht="14.25" x14ac:dyDescent="0.2">
      <c r="A54" s="668" t="s">
        <v>381</v>
      </c>
      <c r="B54" s="669"/>
      <c r="C54" s="669"/>
      <c r="D54" s="669"/>
      <c r="E54" s="669"/>
      <c r="F54" s="670"/>
    </row>
    <row r="55" spans="1:6" ht="27" x14ac:dyDescent="0.2">
      <c r="A55" s="405" t="s">
        <v>93</v>
      </c>
      <c r="B55" s="405" t="s">
        <v>370</v>
      </c>
      <c r="C55" s="405" t="s">
        <v>399</v>
      </c>
      <c r="D55" s="405" t="s">
        <v>371</v>
      </c>
      <c r="E55" s="405" t="s">
        <v>372</v>
      </c>
      <c r="F55" s="405" t="s">
        <v>373</v>
      </c>
    </row>
    <row r="56" spans="1:6" ht="14.25" x14ac:dyDescent="0.2">
      <c r="A56" s="406">
        <v>10498</v>
      </c>
      <c r="B56" s="433" t="s">
        <v>405</v>
      </c>
      <c r="C56" s="434" t="s">
        <v>406</v>
      </c>
      <c r="D56" s="463">
        <v>1.5</v>
      </c>
      <c r="E56" s="461">
        <v>14.71</v>
      </c>
      <c r="F56" s="461">
        <f>D56*E56</f>
        <v>22.065000000000001</v>
      </c>
    </row>
    <row r="57" spans="1:6" ht="14.25" x14ac:dyDescent="0.2">
      <c r="A57" s="406">
        <v>10506</v>
      </c>
      <c r="B57" s="433" t="s">
        <v>407</v>
      </c>
      <c r="C57" s="434" t="s">
        <v>8</v>
      </c>
      <c r="D57" s="466">
        <v>1</v>
      </c>
      <c r="E57" s="461">
        <v>347.04</v>
      </c>
      <c r="F57" s="461">
        <f>D57*E57</f>
        <v>347.04</v>
      </c>
    </row>
    <row r="58" spans="1:6" ht="14.25" x14ac:dyDescent="0.2">
      <c r="A58" s="444"/>
      <c r="B58" s="440"/>
      <c r="C58" s="441"/>
      <c r="D58" s="445"/>
      <c r="E58" s="446"/>
      <c r="F58" s="447"/>
    </row>
    <row r="59" spans="1:6" x14ac:dyDescent="0.25">
      <c r="A59" s="426"/>
      <c r="B59" s="423"/>
      <c r="C59" s="420"/>
      <c r="D59" s="427" t="s">
        <v>388</v>
      </c>
      <c r="E59" s="428"/>
      <c r="F59" s="448">
        <f>SUM(F56:F58)</f>
        <v>369.10500000000002</v>
      </c>
    </row>
    <row r="60" spans="1:6" x14ac:dyDescent="0.25">
      <c r="A60" s="426"/>
      <c r="B60" s="423"/>
      <c r="C60" s="420"/>
      <c r="D60" s="430"/>
      <c r="E60" s="431"/>
      <c r="F60" s="432"/>
    </row>
    <row r="61" spans="1:6" ht="14.25" x14ac:dyDescent="0.2">
      <c r="A61" s="668" t="s">
        <v>389</v>
      </c>
      <c r="B61" s="669"/>
      <c r="C61" s="669"/>
      <c r="D61" s="669"/>
      <c r="E61" s="669"/>
      <c r="F61" s="670"/>
    </row>
    <row r="62" spans="1:6" ht="27" x14ac:dyDescent="0.2">
      <c r="A62" s="405" t="s">
        <v>93</v>
      </c>
      <c r="B62" s="405" t="s">
        <v>370</v>
      </c>
      <c r="C62" s="405" t="s">
        <v>399</v>
      </c>
      <c r="D62" s="405" t="s">
        <v>371</v>
      </c>
      <c r="E62" s="405" t="s">
        <v>372</v>
      </c>
      <c r="F62" s="405" t="s">
        <v>373</v>
      </c>
    </row>
    <row r="63" spans="1:6" ht="14.25" x14ac:dyDescent="0.2">
      <c r="A63" s="449"/>
      <c r="B63" s="450"/>
      <c r="C63" s="434"/>
      <c r="D63" s="435"/>
      <c r="E63" s="451"/>
      <c r="F63" s="452"/>
    </row>
    <row r="64" spans="1:6" ht="14.25" x14ac:dyDescent="0.2">
      <c r="A64" s="465"/>
      <c r="B64" s="433"/>
      <c r="C64" s="434"/>
      <c r="D64" s="453"/>
      <c r="E64" s="454"/>
      <c r="F64" s="447"/>
    </row>
    <row r="65" spans="1:6" ht="14.25" x14ac:dyDescent="0.2">
      <c r="A65" s="444"/>
      <c r="B65" s="440"/>
      <c r="C65" s="441"/>
      <c r="D65" s="445"/>
      <c r="E65" s="446"/>
      <c r="F65" s="455"/>
    </row>
    <row r="66" spans="1:6" x14ac:dyDescent="0.25">
      <c r="A66" s="426"/>
      <c r="B66" s="423"/>
      <c r="C66" s="420"/>
      <c r="D66" s="427" t="s">
        <v>392</v>
      </c>
      <c r="E66" s="428"/>
      <c r="F66" s="448"/>
    </row>
    <row r="67" spans="1:6" x14ac:dyDescent="0.25">
      <c r="A67" s="426"/>
      <c r="B67" s="423"/>
      <c r="C67" s="420"/>
      <c r="D67" s="430"/>
      <c r="E67" s="431"/>
      <c r="F67" s="432"/>
    </row>
    <row r="68" spans="1:6" ht="14.25" x14ac:dyDescent="0.2">
      <c r="A68" s="661" t="s">
        <v>393</v>
      </c>
      <c r="B68" s="662"/>
      <c r="C68" s="662"/>
      <c r="D68" s="662"/>
      <c r="E68" s="663"/>
      <c r="F68" s="456">
        <f>ROUND(F52+F59+F66,2)</f>
        <v>542.84</v>
      </c>
    </row>
    <row r="69" spans="1:6" ht="14.25" x14ac:dyDescent="0.2">
      <c r="A69" s="401" t="s">
        <v>93</v>
      </c>
      <c r="B69" s="664" t="s">
        <v>367</v>
      </c>
      <c r="C69" s="664"/>
      <c r="D69" s="664"/>
      <c r="E69" s="664"/>
      <c r="F69" s="402" t="s">
        <v>398</v>
      </c>
    </row>
    <row r="70" spans="1:6" ht="14.25" x14ac:dyDescent="0.2">
      <c r="A70" s="403" t="s">
        <v>563</v>
      </c>
      <c r="B70" s="666" t="str">
        <f>'PLANILHA ORÇAM.'!D135</f>
        <v>Luminária tipo LED de embutir 30x30</v>
      </c>
      <c r="C70" s="666"/>
      <c r="D70" s="666"/>
      <c r="E70" s="666"/>
      <c r="F70" s="404" t="str">
        <f>[21]PO!E366</f>
        <v>unid</v>
      </c>
    </row>
    <row r="71" spans="1:6" ht="14.25" x14ac:dyDescent="0.2">
      <c r="A71" s="667" t="s">
        <v>369</v>
      </c>
      <c r="B71" s="667"/>
      <c r="C71" s="667"/>
      <c r="D71" s="667"/>
      <c r="E71" s="667"/>
      <c r="F71" s="667"/>
    </row>
    <row r="72" spans="1:6" ht="27" x14ac:dyDescent="0.2">
      <c r="A72" s="405" t="s">
        <v>93</v>
      </c>
      <c r="B72" s="405" t="s">
        <v>370</v>
      </c>
      <c r="C72" s="405" t="s">
        <v>399</v>
      </c>
      <c r="D72" s="405" t="s">
        <v>371</v>
      </c>
      <c r="E72" s="405" t="s">
        <v>372</v>
      </c>
      <c r="F72" s="405" t="s">
        <v>373</v>
      </c>
    </row>
    <row r="73" spans="1:6" x14ac:dyDescent="0.25">
      <c r="A73" s="406">
        <v>88247</v>
      </c>
      <c r="B73" s="407" t="s">
        <v>408</v>
      </c>
      <c r="C73" s="408" t="s">
        <v>401</v>
      </c>
      <c r="D73" s="409">
        <v>0.2883</v>
      </c>
      <c r="E73" s="461">
        <v>23.78</v>
      </c>
      <c r="F73" s="461">
        <f>D73*E73</f>
        <v>6.8557740000000003</v>
      </c>
    </row>
    <row r="74" spans="1:6" x14ac:dyDescent="0.25">
      <c r="A74" s="406">
        <v>88264</v>
      </c>
      <c r="B74" s="407" t="s">
        <v>402</v>
      </c>
      <c r="C74" s="408" t="s">
        <v>401</v>
      </c>
      <c r="D74" s="409">
        <v>0.69199999999999995</v>
      </c>
      <c r="E74" s="461">
        <v>27.24</v>
      </c>
      <c r="F74" s="461">
        <f>D74*E74</f>
        <v>18.850079999999998</v>
      </c>
    </row>
    <row r="75" spans="1:6" x14ac:dyDescent="0.25">
      <c r="A75" s="406"/>
      <c r="B75" s="407"/>
      <c r="C75" s="408"/>
      <c r="D75" s="409"/>
      <c r="E75" s="446"/>
      <c r="F75" s="447"/>
    </row>
    <row r="76" spans="1:6" x14ac:dyDescent="0.25">
      <c r="A76" s="417"/>
      <c r="B76" s="418"/>
      <c r="C76" s="419"/>
      <c r="D76" s="420" t="s">
        <v>377</v>
      </c>
      <c r="E76" s="421"/>
      <c r="F76" s="422">
        <f>F73+F74+F75</f>
        <v>25.705853999999999</v>
      </c>
    </row>
    <row r="77" spans="1:6" x14ac:dyDescent="0.25">
      <c r="A77" s="417"/>
      <c r="B77" s="418"/>
      <c r="C77" s="419"/>
      <c r="D77" s="423" t="s">
        <v>378</v>
      </c>
      <c r="E77" s="424"/>
      <c r="F77" s="425">
        <f>F76*E77</f>
        <v>0</v>
      </c>
    </row>
    <row r="78" spans="1:6" x14ac:dyDescent="0.25">
      <c r="A78" s="417"/>
      <c r="B78" s="418"/>
      <c r="C78" s="419"/>
      <c r="D78" s="420" t="s">
        <v>379</v>
      </c>
      <c r="E78" s="421"/>
      <c r="F78" s="425">
        <f>SUM(F76:F77)</f>
        <v>25.705853999999999</v>
      </c>
    </row>
    <row r="79" spans="1:6" x14ac:dyDescent="0.25">
      <c r="A79" s="426"/>
      <c r="B79" s="423"/>
      <c r="C79" s="420"/>
      <c r="D79" s="427" t="s">
        <v>380</v>
      </c>
      <c r="E79" s="428"/>
      <c r="F79" s="429">
        <f>F78</f>
        <v>25.705853999999999</v>
      </c>
    </row>
    <row r="80" spans="1:6" x14ac:dyDescent="0.25">
      <c r="A80" s="426"/>
      <c r="B80" s="423"/>
      <c r="C80" s="420"/>
      <c r="D80" s="430"/>
      <c r="E80" s="431"/>
      <c r="F80" s="432"/>
    </row>
    <row r="81" spans="1:6" ht="14.25" x14ac:dyDescent="0.2">
      <c r="A81" s="668" t="s">
        <v>381</v>
      </c>
      <c r="B81" s="669"/>
      <c r="C81" s="669"/>
      <c r="D81" s="669"/>
      <c r="E81" s="669"/>
      <c r="F81" s="670"/>
    </row>
    <row r="82" spans="1:6" ht="27" x14ac:dyDescent="0.2">
      <c r="A82" s="405" t="s">
        <v>93</v>
      </c>
      <c r="B82" s="405" t="s">
        <v>370</v>
      </c>
      <c r="C82" s="405" t="s">
        <v>399</v>
      </c>
      <c r="D82" s="405" t="s">
        <v>371</v>
      </c>
      <c r="E82" s="405" t="s">
        <v>372</v>
      </c>
      <c r="F82" s="405" t="s">
        <v>373</v>
      </c>
    </row>
    <row r="83" spans="1:6" ht="14.25" x14ac:dyDescent="0.2">
      <c r="A83" s="406" t="s">
        <v>409</v>
      </c>
      <c r="B83" s="433" t="s">
        <v>564</v>
      </c>
      <c r="C83" s="434" t="s">
        <v>64</v>
      </c>
      <c r="D83" s="435">
        <v>1</v>
      </c>
      <c r="E83" s="467">
        <v>40.869999999999997</v>
      </c>
      <c r="F83" s="461">
        <f>D83*E83</f>
        <v>40.869999999999997</v>
      </c>
    </row>
    <row r="84" spans="1:6" x14ac:dyDescent="0.25">
      <c r="A84" s="406"/>
      <c r="B84" s="468"/>
      <c r="C84" s="408"/>
      <c r="D84" s="409"/>
      <c r="E84" s="469"/>
      <c r="F84" s="461"/>
    </row>
    <row r="85" spans="1:6" x14ac:dyDescent="0.25">
      <c r="A85" s="406"/>
      <c r="B85" s="407"/>
      <c r="C85" s="408"/>
      <c r="D85" s="409"/>
      <c r="E85" s="461"/>
      <c r="F85" s="461"/>
    </row>
    <row r="86" spans="1:6" x14ac:dyDescent="0.25">
      <c r="A86" s="426"/>
      <c r="B86" s="423"/>
      <c r="C86" s="420"/>
      <c r="D86" s="427" t="s">
        <v>388</v>
      </c>
      <c r="E86" s="428"/>
      <c r="F86" s="448">
        <f>SUM(F83:F85)</f>
        <v>40.869999999999997</v>
      </c>
    </row>
    <row r="87" spans="1:6" x14ac:dyDescent="0.25">
      <c r="A87" s="426"/>
      <c r="B87" s="423"/>
      <c r="C87" s="420"/>
      <c r="D87" s="430"/>
      <c r="E87" s="431"/>
      <c r="F87" s="432"/>
    </row>
    <row r="88" spans="1:6" ht="14.25" x14ac:dyDescent="0.2">
      <c r="A88" s="668" t="s">
        <v>389</v>
      </c>
      <c r="B88" s="669"/>
      <c r="C88" s="669"/>
      <c r="D88" s="669"/>
      <c r="E88" s="669"/>
      <c r="F88" s="670"/>
    </row>
    <row r="89" spans="1:6" ht="27" x14ac:dyDescent="0.2">
      <c r="A89" s="405" t="s">
        <v>93</v>
      </c>
      <c r="B89" s="405" t="s">
        <v>370</v>
      </c>
      <c r="C89" s="405" t="s">
        <v>399</v>
      </c>
      <c r="D89" s="405" t="s">
        <v>371</v>
      </c>
      <c r="E89" s="405" t="s">
        <v>372</v>
      </c>
      <c r="F89" s="405" t="s">
        <v>373</v>
      </c>
    </row>
    <row r="90" spans="1:6" x14ac:dyDescent="0.25">
      <c r="A90" s="406"/>
      <c r="B90" s="407"/>
      <c r="C90" s="434"/>
      <c r="D90" s="435"/>
      <c r="E90" s="464"/>
      <c r="F90" s="461"/>
    </row>
    <row r="91" spans="1:6" ht="14.25" x14ac:dyDescent="0.2">
      <c r="A91" s="465"/>
      <c r="B91" s="433"/>
      <c r="C91" s="434"/>
      <c r="D91" s="453"/>
      <c r="E91" s="454"/>
      <c r="F91" s="447"/>
    </row>
    <row r="92" spans="1:6" ht="14.25" x14ac:dyDescent="0.2">
      <c r="A92" s="444"/>
      <c r="B92" s="440"/>
      <c r="C92" s="441"/>
      <c r="D92" s="445"/>
      <c r="E92" s="446"/>
      <c r="F92" s="455"/>
    </row>
    <row r="93" spans="1:6" x14ac:dyDescent="0.25">
      <c r="A93" s="426"/>
      <c r="B93" s="423"/>
      <c r="C93" s="420"/>
      <c r="D93" s="427" t="s">
        <v>392</v>
      </c>
      <c r="E93" s="428"/>
      <c r="F93" s="448">
        <f>ROUND(SUM(F90:F90),2)</f>
        <v>0</v>
      </c>
    </row>
    <row r="94" spans="1:6" x14ac:dyDescent="0.25">
      <c r="A94" s="426"/>
      <c r="B94" s="423"/>
      <c r="C94" s="420"/>
      <c r="D94" s="430"/>
      <c r="E94" s="431"/>
      <c r="F94" s="432"/>
    </row>
    <row r="95" spans="1:6" ht="14.25" x14ac:dyDescent="0.2">
      <c r="A95" s="661" t="s">
        <v>393</v>
      </c>
      <c r="B95" s="662"/>
      <c r="C95" s="662"/>
      <c r="D95" s="662"/>
      <c r="E95" s="663"/>
      <c r="F95" s="456">
        <f>ROUND(F79+F86+F93,2)</f>
        <v>66.58</v>
      </c>
    </row>
    <row r="96" spans="1:6" ht="14.25" x14ac:dyDescent="0.2">
      <c r="A96" s="401" t="s">
        <v>93</v>
      </c>
      <c r="B96" s="664" t="s">
        <v>367</v>
      </c>
      <c r="C96" s="664"/>
      <c r="D96" s="664"/>
      <c r="E96" s="664"/>
      <c r="F96" s="402" t="s">
        <v>398</v>
      </c>
    </row>
    <row r="97" spans="1:6" ht="14.25" x14ac:dyDescent="0.2">
      <c r="A97" s="403" t="s">
        <v>366</v>
      </c>
      <c r="B97" s="666" t="str">
        <f>[21]PO!D421</f>
        <v>Limpeza final da obra</v>
      </c>
      <c r="C97" s="666"/>
      <c r="D97" s="666"/>
      <c r="E97" s="666"/>
      <c r="F97" s="404" t="str">
        <f>[21]PO!E421</f>
        <v>m²</v>
      </c>
    </row>
    <row r="98" spans="1:6" ht="14.25" x14ac:dyDescent="0.2">
      <c r="A98" s="667" t="s">
        <v>369</v>
      </c>
      <c r="B98" s="667"/>
      <c r="C98" s="667"/>
      <c r="D98" s="667"/>
      <c r="E98" s="667"/>
      <c r="F98" s="667"/>
    </row>
    <row r="99" spans="1:6" ht="27" x14ac:dyDescent="0.2">
      <c r="A99" s="405" t="s">
        <v>93</v>
      </c>
      <c r="B99" s="405" t="s">
        <v>370</v>
      </c>
      <c r="C99" s="405" t="s">
        <v>399</v>
      </c>
      <c r="D99" s="405" t="s">
        <v>371</v>
      </c>
      <c r="E99" s="405" t="s">
        <v>372</v>
      </c>
      <c r="F99" s="405" t="s">
        <v>373</v>
      </c>
    </row>
    <row r="100" spans="1:6" ht="14.25" x14ac:dyDescent="0.2">
      <c r="A100" s="457">
        <v>88316</v>
      </c>
      <c r="B100" s="458" t="s">
        <v>400</v>
      </c>
      <c r="C100" s="459" t="s">
        <v>401</v>
      </c>
      <c r="D100" s="460">
        <v>0.5</v>
      </c>
      <c r="E100" s="461">
        <v>21.87</v>
      </c>
      <c r="F100" s="461">
        <f>D100*E100</f>
        <v>10.935</v>
      </c>
    </row>
    <row r="101" spans="1:6" x14ac:dyDescent="0.25">
      <c r="A101" s="406"/>
      <c r="B101" s="407"/>
      <c r="C101" s="408"/>
      <c r="D101" s="409"/>
      <c r="E101" s="461"/>
      <c r="F101" s="461"/>
    </row>
    <row r="102" spans="1:6" x14ac:dyDescent="0.25">
      <c r="A102" s="406"/>
      <c r="B102" s="407"/>
      <c r="C102" s="408"/>
      <c r="D102" s="409"/>
      <c r="E102" s="446"/>
      <c r="F102" s="447"/>
    </row>
    <row r="103" spans="1:6" x14ac:dyDescent="0.25">
      <c r="A103" s="417"/>
      <c r="B103" s="418"/>
      <c r="C103" s="419"/>
      <c r="D103" s="420" t="s">
        <v>377</v>
      </c>
      <c r="E103" s="421"/>
      <c r="F103" s="422">
        <f>F100+F101+F102</f>
        <v>10.935</v>
      </c>
    </row>
    <row r="104" spans="1:6" x14ac:dyDescent="0.25">
      <c r="A104" s="417"/>
      <c r="B104" s="418"/>
      <c r="C104" s="419"/>
      <c r="D104" s="423" t="s">
        <v>378</v>
      </c>
      <c r="E104" s="424"/>
      <c r="F104" s="425">
        <f>F103*E104</f>
        <v>0</v>
      </c>
    </row>
    <row r="105" spans="1:6" x14ac:dyDescent="0.25">
      <c r="A105" s="417"/>
      <c r="B105" s="418"/>
      <c r="C105" s="419"/>
      <c r="D105" s="420" t="s">
        <v>379</v>
      </c>
      <c r="E105" s="421"/>
      <c r="F105" s="425">
        <f>SUM(F103:F104)</f>
        <v>10.935</v>
      </c>
    </row>
    <row r="106" spans="1:6" x14ac:dyDescent="0.25">
      <c r="A106" s="426"/>
      <c r="B106" s="423"/>
      <c r="C106" s="420"/>
      <c r="D106" s="427" t="s">
        <v>380</v>
      </c>
      <c r="E106" s="428"/>
      <c r="F106" s="429">
        <f>F105</f>
        <v>10.935</v>
      </c>
    </row>
    <row r="107" spans="1:6" x14ac:dyDescent="0.25">
      <c r="A107" s="426"/>
      <c r="B107" s="423"/>
      <c r="C107" s="420"/>
      <c r="D107" s="430"/>
      <c r="E107" s="431"/>
      <c r="F107" s="432"/>
    </row>
    <row r="108" spans="1:6" ht="14.25" x14ac:dyDescent="0.2">
      <c r="A108" s="668" t="s">
        <v>381</v>
      </c>
      <c r="B108" s="669"/>
      <c r="C108" s="669"/>
      <c r="D108" s="669"/>
      <c r="E108" s="669"/>
      <c r="F108" s="670"/>
    </row>
    <row r="109" spans="1:6" ht="27" x14ac:dyDescent="0.2">
      <c r="A109" s="405" t="s">
        <v>93</v>
      </c>
      <c r="B109" s="405" t="s">
        <v>370</v>
      </c>
      <c r="C109" s="405" t="s">
        <v>399</v>
      </c>
      <c r="D109" s="405" t="s">
        <v>371</v>
      </c>
      <c r="E109" s="405" t="s">
        <v>372</v>
      </c>
      <c r="F109" s="405" t="s">
        <v>373</v>
      </c>
    </row>
    <row r="110" spans="1:6" ht="14.25" x14ac:dyDescent="0.2">
      <c r="A110" s="457">
        <v>13</v>
      </c>
      <c r="B110" s="458" t="s">
        <v>410</v>
      </c>
      <c r="C110" s="459" t="s">
        <v>44</v>
      </c>
      <c r="D110" s="460">
        <v>0.09</v>
      </c>
      <c r="E110" s="461">
        <v>15.39</v>
      </c>
      <c r="F110" s="461">
        <f>D110*E110</f>
        <v>1.3851</v>
      </c>
    </row>
    <row r="111" spans="1:6" ht="14.25" x14ac:dyDescent="0.2">
      <c r="A111" s="457">
        <v>5318</v>
      </c>
      <c r="B111" s="458" t="s">
        <v>411</v>
      </c>
      <c r="C111" s="459" t="s">
        <v>403</v>
      </c>
      <c r="D111" s="460">
        <v>0.02</v>
      </c>
      <c r="E111" s="461">
        <v>18.8</v>
      </c>
      <c r="F111" s="461">
        <f>D111*E111</f>
        <v>0.376</v>
      </c>
    </row>
    <row r="112" spans="1:6" x14ac:dyDescent="0.25">
      <c r="A112" s="406"/>
      <c r="B112" s="407"/>
      <c r="C112" s="408"/>
      <c r="D112" s="409"/>
      <c r="E112" s="461"/>
      <c r="F112" s="461"/>
    </row>
    <row r="113" spans="1:6" x14ac:dyDescent="0.25">
      <c r="A113" s="426"/>
      <c r="B113" s="423"/>
      <c r="C113" s="420"/>
      <c r="D113" s="427" t="s">
        <v>388</v>
      </c>
      <c r="E113" s="428"/>
      <c r="F113" s="448">
        <f>SUM(F110:F112)</f>
        <v>1.7610999999999999</v>
      </c>
    </row>
    <row r="114" spans="1:6" x14ac:dyDescent="0.25">
      <c r="A114" s="426"/>
      <c r="B114" s="423"/>
      <c r="C114" s="420"/>
      <c r="D114" s="430"/>
      <c r="E114" s="431"/>
      <c r="F114" s="432"/>
    </row>
    <row r="115" spans="1:6" ht="14.25" x14ac:dyDescent="0.2">
      <c r="A115" s="668" t="s">
        <v>389</v>
      </c>
      <c r="B115" s="669"/>
      <c r="C115" s="669"/>
      <c r="D115" s="669"/>
      <c r="E115" s="669"/>
      <c r="F115" s="670"/>
    </row>
    <row r="116" spans="1:6" ht="27" x14ac:dyDescent="0.2">
      <c r="A116" s="405" t="s">
        <v>93</v>
      </c>
      <c r="B116" s="405" t="s">
        <v>370</v>
      </c>
      <c r="C116" s="405" t="s">
        <v>399</v>
      </c>
      <c r="D116" s="405" t="s">
        <v>371</v>
      </c>
      <c r="E116" s="405" t="s">
        <v>372</v>
      </c>
      <c r="F116" s="405" t="s">
        <v>373</v>
      </c>
    </row>
    <row r="117" spans="1:6" x14ac:dyDescent="0.25">
      <c r="A117" s="406"/>
      <c r="B117" s="407"/>
      <c r="C117" s="434"/>
      <c r="D117" s="435"/>
      <c r="E117" s="464"/>
      <c r="F117" s="461"/>
    </row>
    <row r="118" spans="1:6" ht="14.25" x14ac:dyDescent="0.2">
      <c r="A118" s="465"/>
      <c r="B118" s="433"/>
      <c r="C118" s="434"/>
      <c r="D118" s="453"/>
      <c r="E118" s="454"/>
      <c r="F118" s="447"/>
    </row>
    <row r="119" spans="1:6" ht="14.25" x14ac:dyDescent="0.2">
      <c r="A119" s="444"/>
      <c r="B119" s="440"/>
      <c r="C119" s="441"/>
      <c r="D119" s="445"/>
      <c r="E119" s="446"/>
      <c r="F119" s="455"/>
    </row>
    <row r="120" spans="1:6" x14ac:dyDescent="0.25">
      <c r="A120" s="426"/>
      <c r="B120" s="423"/>
      <c r="C120" s="420"/>
      <c r="D120" s="427" t="s">
        <v>392</v>
      </c>
      <c r="E120" s="428"/>
      <c r="F120" s="448">
        <f>ROUND(SUM(F117:F117),2)</f>
        <v>0</v>
      </c>
    </row>
    <row r="121" spans="1:6" x14ac:dyDescent="0.25">
      <c r="A121" s="426"/>
      <c r="B121" s="423"/>
      <c r="C121" s="420"/>
      <c r="D121" s="430"/>
      <c r="E121" s="431"/>
      <c r="F121" s="432"/>
    </row>
    <row r="122" spans="1:6" ht="14.25" x14ac:dyDescent="0.2">
      <c r="A122" s="661" t="s">
        <v>393</v>
      </c>
      <c r="B122" s="662"/>
      <c r="C122" s="662"/>
      <c r="D122" s="662"/>
      <c r="E122" s="663"/>
      <c r="F122" s="456">
        <f>ROUND(F106+F113+F120,2)</f>
        <v>12.7</v>
      </c>
    </row>
    <row r="123" spans="1:6" ht="14.25" x14ac:dyDescent="0.2">
      <c r="A123" s="401" t="s">
        <v>93</v>
      </c>
      <c r="B123" s="664" t="s">
        <v>367</v>
      </c>
      <c r="C123" s="664"/>
      <c r="D123" s="664"/>
      <c r="E123" s="664"/>
      <c r="F123" s="402" t="s">
        <v>398</v>
      </c>
    </row>
    <row r="124" spans="1:6" ht="27.75" customHeight="1" x14ac:dyDescent="0.2">
      <c r="A124" s="403" t="s">
        <v>491</v>
      </c>
      <c r="B124" s="665" t="str">
        <f>'PLANILHA ORÇAM.'!D87</f>
        <v xml:space="preserve">Porta de aluminio de correr em ACM duplo, pintura eletrostática na cor branca, inclusive acessórios </v>
      </c>
      <c r="C124" s="666"/>
      <c r="D124" s="666"/>
      <c r="E124" s="666"/>
      <c r="F124" s="404" t="str">
        <f>'PLANILHA ORÇAM.'!E87</f>
        <v xml:space="preserve">m²    </v>
      </c>
    </row>
    <row r="125" spans="1:6" ht="14.25" x14ac:dyDescent="0.2">
      <c r="A125" s="667" t="s">
        <v>369</v>
      </c>
      <c r="B125" s="667"/>
      <c r="C125" s="667"/>
      <c r="D125" s="667"/>
      <c r="E125" s="667"/>
      <c r="F125" s="667"/>
    </row>
    <row r="126" spans="1:6" ht="27" x14ac:dyDescent="0.2">
      <c r="A126" s="405" t="s">
        <v>93</v>
      </c>
      <c r="B126" s="405" t="s">
        <v>370</v>
      </c>
      <c r="C126" s="405" t="s">
        <v>399</v>
      </c>
      <c r="D126" s="405" t="s">
        <v>371</v>
      </c>
      <c r="E126" s="405" t="s">
        <v>372</v>
      </c>
      <c r="F126" s="405" t="s">
        <v>373</v>
      </c>
    </row>
    <row r="127" spans="1:6" ht="14.25" x14ac:dyDescent="0.2">
      <c r="A127" s="457">
        <v>88316</v>
      </c>
      <c r="B127" s="458" t="s">
        <v>400</v>
      </c>
      <c r="C127" s="459" t="s">
        <v>401</v>
      </c>
      <c r="D127" s="460">
        <v>0.18</v>
      </c>
      <c r="E127" s="461">
        <v>21.87</v>
      </c>
      <c r="F127" s="461">
        <f>D127*E127</f>
        <v>3.9365999999999999</v>
      </c>
    </row>
    <row r="128" spans="1:6" x14ac:dyDescent="0.25">
      <c r="A128" s="457">
        <v>88309</v>
      </c>
      <c r="B128" s="407" t="s">
        <v>492</v>
      </c>
      <c r="C128" s="459" t="s">
        <v>401</v>
      </c>
      <c r="D128" s="460">
        <v>0.36</v>
      </c>
      <c r="E128" s="461">
        <v>25.86</v>
      </c>
      <c r="F128" s="461">
        <f>D128*E128</f>
        <v>9.3095999999999997</v>
      </c>
    </row>
    <row r="129" spans="1:6" x14ac:dyDescent="0.25">
      <c r="A129" s="406"/>
      <c r="B129" s="407"/>
      <c r="C129" s="408"/>
      <c r="D129" s="409"/>
      <c r="E129" s="446"/>
      <c r="F129" s="447"/>
    </row>
    <row r="130" spans="1:6" x14ac:dyDescent="0.25">
      <c r="A130" s="417"/>
      <c r="B130" s="418"/>
      <c r="C130" s="419"/>
      <c r="D130" s="420" t="s">
        <v>377</v>
      </c>
      <c r="E130" s="421"/>
      <c r="F130" s="422">
        <f>F127+F128+F129</f>
        <v>13.2462</v>
      </c>
    </row>
    <row r="131" spans="1:6" x14ac:dyDescent="0.25">
      <c r="A131" s="417"/>
      <c r="B131" s="418"/>
      <c r="C131" s="419"/>
      <c r="D131" s="423" t="s">
        <v>378</v>
      </c>
      <c r="E131" s="424"/>
      <c r="F131" s="425">
        <f>F130*E131</f>
        <v>0</v>
      </c>
    </row>
    <row r="132" spans="1:6" x14ac:dyDescent="0.25">
      <c r="A132" s="417"/>
      <c r="B132" s="418"/>
      <c r="C132" s="419"/>
      <c r="D132" s="420" t="s">
        <v>379</v>
      </c>
      <c r="E132" s="421"/>
      <c r="F132" s="425">
        <f>SUM(F130:F131)</f>
        <v>13.2462</v>
      </c>
    </row>
    <row r="133" spans="1:6" x14ac:dyDescent="0.25">
      <c r="A133" s="426"/>
      <c r="B133" s="423"/>
      <c r="C133" s="420"/>
      <c r="D133" s="427" t="s">
        <v>380</v>
      </c>
      <c r="E133" s="428"/>
      <c r="F133" s="429">
        <f>F132</f>
        <v>13.2462</v>
      </c>
    </row>
    <row r="134" spans="1:6" x14ac:dyDescent="0.25">
      <c r="A134" s="426"/>
      <c r="B134" s="423"/>
      <c r="C134" s="420"/>
      <c r="D134" s="430"/>
      <c r="E134" s="431"/>
      <c r="F134" s="432"/>
    </row>
    <row r="135" spans="1:6" ht="14.25" x14ac:dyDescent="0.2">
      <c r="A135" s="668" t="s">
        <v>381</v>
      </c>
      <c r="B135" s="669"/>
      <c r="C135" s="669"/>
      <c r="D135" s="669"/>
      <c r="E135" s="669"/>
      <c r="F135" s="670"/>
    </row>
    <row r="136" spans="1:6" ht="27" x14ac:dyDescent="0.2">
      <c r="A136" s="405" t="s">
        <v>93</v>
      </c>
      <c r="B136" s="405" t="s">
        <v>370</v>
      </c>
      <c r="C136" s="405" t="s">
        <v>399</v>
      </c>
      <c r="D136" s="405" t="s">
        <v>371</v>
      </c>
      <c r="E136" s="405" t="s">
        <v>372</v>
      </c>
      <c r="F136" s="405" t="s">
        <v>373</v>
      </c>
    </row>
    <row r="137" spans="1:6" ht="27" x14ac:dyDescent="0.2">
      <c r="A137" s="457">
        <v>142</v>
      </c>
      <c r="B137" s="458" t="s">
        <v>493</v>
      </c>
      <c r="C137" s="459" t="s">
        <v>498</v>
      </c>
      <c r="D137" s="460">
        <v>0.88</v>
      </c>
      <c r="E137" s="461">
        <v>42.83</v>
      </c>
      <c r="F137" s="461">
        <f>D137*E137</f>
        <v>37.690399999999997</v>
      </c>
    </row>
    <row r="138" spans="1:6" ht="27" x14ac:dyDescent="0.2">
      <c r="A138" s="457">
        <v>4914</v>
      </c>
      <c r="B138" s="458" t="s">
        <v>494</v>
      </c>
      <c r="C138" s="459" t="s">
        <v>497</v>
      </c>
      <c r="D138" s="460">
        <v>1</v>
      </c>
      <c r="E138" s="461">
        <v>556.77</v>
      </c>
      <c r="F138" s="461">
        <f>D138*E138</f>
        <v>556.77</v>
      </c>
    </row>
    <row r="139" spans="1:6" ht="40.5" x14ac:dyDescent="0.2">
      <c r="A139" s="515">
        <v>36888</v>
      </c>
      <c r="B139" s="458" t="s">
        <v>495</v>
      </c>
      <c r="C139" s="459" t="s">
        <v>57</v>
      </c>
      <c r="D139" s="460">
        <v>6.85</v>
      </c>
      <c r="E139" s="461">
        <v>38.49</v>
      </c>
      <c r="F139" s="461">
        <f t="shared" ref="F139:F140" si="2">D139*E139</f>
        <v>263.65649999999999</v>
      </c>
    </row>
    <row r="140" spans="1:6" ht="40.5" x14ac:dyDescent="0.2">
      <c r="A140" s="515">
        <v>7568</v>
      </c>
      <c r="B140" s="458" t="s">
        <v>496</v>
      </c>
      <c r="C140" s="459" t="s">
        <v>64</v>
      </c>
      <c r="D140" s="460">
        <v>4.8099999999999996</v>
      </c>
      <c r="E140" s="461">
        <v>0.61</v>
      </c>
      <c r="F140" s="461">
        <f t="shared" si="2"/>
        <v>2.9340999999999995</v>
      </c>
    </row>
    <row r="141" spans="1:6" x14ac:dyDescent="0.25">
      <c r="A141" s="406"/>
      <c r="B141" s="407"/>
      <c r="C141" s="408"/>
      <c r="D141" s="409"/>
      <c r="E141" s="461"/>
      <c r="F141" s="461"/>
    </row>
    <row r="142" spans="1:6" x14ac:dyDescent="0.25">
      <c r="A142" s="426"/>
      <c r="B142" s="423"/>
      <c r="C142" s="420"/>
      <c r="D142" s="427" t="s">
        <v>388</v>
      </c>
      <c r="E142" s="428"/>
      <c r="F142" s="448">
        <f>SUM(F137:F141)</f>
        <v>861.05099999999993</v>
      </c>
    </row>
    <row r="143" spans="1:6" x14ac:dyDescent="0.25">
      <c r="A143" s="426"/>
      <c r="B143" s="423"/>
      <c r="C143" s="420"/>
      <c r="D143" s="430"/>
      <c r="E143" s="431"/>
      <c r="F143" s="432"/>
    </row>
    <row r="144" spans="1:6" ht="14.25" x14ac:dyDescent="0.2">
      <c r="A144" s="668" t="s">
        <v>389</v>
      </c>
      <c r="B144" s="669"/>
      <c r="C144" s="669"/>
      <c r="D144" s="669"/>
      <c r="E144" s="669"/>
      <c r="F144" s="670"/>
    </row>
    <row r="145" spans="1:6" ht="27" x14ac:dyDescent="0.2">
      <c r="A145" s="405" t="s">
        <v>93</v>
      </c>
      <c r="B145" s="405" t="s">
        <v>370</v>
      </c>
      <c r="C145" s="405" t="s">
        <v>399</v>
      </c>
      <c r="D145" s="405" t="s">
        <v>371</v>
      </c>
      <c r="E145" s="405" t="s">
        <v>372</v>
      </c>
      <c r="F145" s="405" t="s">
        <v>373</v>
      </c>
    </row>
    <row r="146" spans="1:6" x14ac:dyDescent="0.25">
      <c r="A146" s="406"/>
      <c r="B146" s="407"/>
      <c r="C146" s="434"/>
      <c r="D146" s="435"/>
      <c r="E146" s="464"/>
      <c r="F146" s="461"/>
    </row>
    <row r="147" spans="1:6" ht="14.25" x14ac:dyDescent="0.2">
      <c r="A147" s="465"/>
      <c r="B147" s="433"/>
      <c r="C147" s="434"/>
      <c r="D147" s="453"/>
      <c r="E147" s="454"/>
      <c r="F147" s="447"/>
    </row>
    <row r="148" spans="1:6" ht="14.25" x14ac:dyDescent="0.2">
      <c r="A148" s="444"/>
      <c r="B148" s="440"/>
      <c r="C148" s="441"/>
      <c r="D148" s="445"/>
      <c r="E148" s="446"/>
      <c r="F148" s="455"/>
    </row>
    <row r="149" spans="1:6" x14ac:dyDescent="0.25">
      <c r="A149" s="426"/>
      <c r="B149" s="423"/>
      <c r="C149" s="420"/>
      <c r="D149" s="427" t="s">
        <v>392</v>
      </c>
      <c r="E149" s="428"/>
      <c r="F149" s="448">
        <f>ROUND(SUM(F146:F146),2)</f>
        <v>0</v>
      </c>
    </row>
    <row r="150" spans="1:6" x14ac:dyDescent="0.25">
      <c r="A150" s="426"/>
      <c r="B150" s="423"/>
      <c r="C150" s="420"/>
      <c r="D150" s="430"/>
      <c r="E150" s="431"/>
      <c r="F150" s="432"/>
    </row>
    <row r="151" spans="1:6" ht="14.25" x14ac:dyDescent="0.2">
      <c r="A151" s="661" t="s">
        <v>393</v>
      </c>
      <c r="B151" s="662"/>
      <c r="C151" s="662"/>
      <c r="D151" s="662"/>
      <c r="E151" s="663"/>
      <c r="F151" s="456">
        <f>ROUND(F133+F142+F149,2)</f>
        <v>874.3</v>
      </c>
    </row>
    <row r="152" spans="1:6" ht="14.25" x14ac:dyDescent="0.2">
      <c r="A152" s="401" t="s">
        <v>93</v>
      </c>
      <c r="B152" s="664" t="s">
        <v>367</v>
      </c>
      <c r="C152" s="664"/>
      <c r="D152" s="664"/>
      <c r="E152" s="664"/>
      <c r="F152" s="402" t="s">
        <v>398</v>
      </c>
    </row>
    <row r="153" spans="1:6" ht="14.25" x14ac:dyDescent="0.2">
      <c r="A153" s="403" t="s">
        <v>505</v>
      </c>
      <c r="B153" s="666" t="s">
        <v>506</v>
      </c>
      <c r="C153" s="666"/>
      <c r="D153" s="666"/>
      <c r="E153" s="666"/>
      <c r="F153" s="404" t="s">
        <v>503</v>
      </c>
    </row>
    <row r="154" spans="1:6" ht="54" customHeight="1" x14ac:dyDescent="0.2">
      <c r="A154" s="667" t="s">
        <v>369</v>
      </c>
      <c r="B154" s="667"/>
      <c r="C154" s="667"/>
      <c r="D154" s="667"/>
      <c r="E154" s="667"/>
      <c r="F154" s="667"/>
    </row>
    <row r="155" spans="1:6" ht="27" x14ac:dyDescent="0.2">
      <c r="A155" s="405" t="s">
        <v>93</v>
      </c>
      <c r="B155" s="405" t="s">
        <v>370</v>
      </c>
      <c r="C155" s="405" t="s">
        <v>399</v>
      </c>
      <c r="D155" s="405" t="s">
        <v>371</v>
      </c>
      <c r="E155" s="405" t="s">
        <v>372</v>
      </c>
      <c r="F155" s="405" t="s">
        <v>373</v>
      </c>
    </row>
    <row r="156" spans="1:6" ht="14.25" x14ac:dyDescent="0.2">
      <c r="A156" s="540">
        <v>90777</v>
      </c>
      <c r="B156" s="541" t="s">
        <v>507</v>
      </c>
      <c r="C156" s="459" t="s">
        <v>401</v>
      </c>
      <c r="D156" s="460">
        <v>44</v>
      </c>
      <c r="E156" s="461">
        <v>113.74</v>
      </c>
      <c r="F156" s="461">
        <f>D156*E156</f>
        <v>5004.5599999999995</v>
      </c>
    </row>
    <row r="157" spans="1:6" x14ac:dyDescent="0.25">
      <c r="A157" s="540">
        <v>90780</v>
      </c>
      <c r="B157" s="542" t="s">
        <v>508</v>
      </c>
      <c r="C157" s="408" t="s">
        <v>401</v>
      </c>
      <c r="D157" s="409">
        <v>88</v>
      </c>
      <c r="E157" s="461">
        <v>29.82</v>
      </c>
      <c r="F157" s="461">
        <f>D157*E157</f>
        <v>2624.16</v>
      </c>
    </row>
    <row r="158" spans="1:6" x14ac:dyDescent="0.25">
      <c r="A158" s="406"/>
      <c r="B158" s="407"/>
      <c r="C158" s="408"/>
      <c r="D158" s="409"/>
      <c r="E158" s="446"/>
      <c r="F158" s="447"/>
    </row>
    <row r="159" spans="1:6" x14ac:dyDescent="0.25">
      <c r="A159" s="417"/>
      <c r="B159" s="418"/>
      <c r="C159" s="419"/>
      <c r="D159" s="420" t="s">
        <v>377</v>
      </c>
      <c r="E159" s="421"/>
      <c r="F159" s="422">
        <f>F156+F157+F158</f>
        <v>7628.7199999999993</v>
      </c>
    </row>
    <row r="160" spans="1:6" x14ac:dyDescent="0.25">
      <c r="A160" s="417"/>
      <c r="B160" s="418"/>
      <c r="C160" s="419"/>
      <c r="D160" s="423" t="s">
        <v>378</v>
      </c>
      <c r="E160" s="424"/>
      <c r="F160" s="425">
        <f>F159*E160</f>
        <v>0</v>
      </c>
    </row>
    <row r="161" spans="1:6" x14ac:dyDescent="0.25">
      <c r="A161" s="417"/>
      <c r="B161" s="418"/>
      <c r="C161" s="419"/>
      <c r="D161" s="420" t="s">
        <v>379</v>
      </c>
      <c r="E161" s="421"/>
      <c r="F161" s="425">
        <f>SUM(F159:F160)</f>
        <v>7628.7199999999993</v>
      </c>
    </row>
    <row r="162" spans="1:6" x14ac:dyDescent="0.25">
      <c r="A162" s="426"/>
      <c r="B162" s="423"/>
      <c r="C162" s="420"/>
      <c r="D162" s="427" t="s">
        <v>380</v>
      </c>
      <c r="E162" s="428"/>
      <c r="F162" s="429">
        <f>F161</f>
        <v>7628.7199999999993</v>
      </c>
    </row>
    <row r="163" spans="1:6" x14ac:dyDescent="0.25">
      <c r="A163" s="426"/>
      <c r="B163" s="423"/>
      <c r="C163" s="420"/>
      <c r="D163" s="430"/>
      <c r="E163" s="431"/>
      <c r="F163" s="432"/>
    </row>
    <row r="164" spans="1:6" ht="14.25" x14ac:dyDescent="0.2">
      <c r="A164" s="668" t="s">
        <v>381</v>
      </c>
      <c r="B164" s="669"/>
      <c r="C164" s="669"/>
      <c r="D164" s="669"/>
      <c r="E164" s="669"/>
      <c r="F164" s="670"/>
    </row>
    <row r="165" spans="1:6" ht="27" x14ac:dyDescent="0.2">
      <c r="A165" s="405" t="s">
        <v>93</v>
      </c>
      <c r="B165" s="405" t="s">
        <v>370</v>
      </c>
      <c r="C165" s="405" t="s">
        <v>399</v>
      </c>
      <c r="D165" s="405" t="s">
        <v>371</v>
      </c>
      <c r="E165" s="405" t="s">
        <v>372</v>
      </c>
      <c r="F165" s="405" t="s">
        <v>373</v>
      </c>
    </row>
    <row r="166" spans="1:6" ht="14.25" x14ac:dyDescent="0.2">
      <c r="A166" s="457"/>
      <c r="B166" s="458"/>
      <c r="C166" s="459"/>
      <c r="D166" s="460"/>
      <c r="E166" s="461"/>
      <c r="F166" s="461"/>
    </row>
    <row r="167" spans="1:6" ht="14.25" x14ac:dyDescent="0.2">
      <c r="A167" s="457"/>
      <c r="B167" s="458"/>
      <c r="C167" s="459"/>
      <c r="D167" s="460"/>
      <c r="E167" s="461"/>
      <c r="F167" s="461"/>
    </row>
    <row r="168" spans="1:6" x14ac:dyDescent="0.25">
      <c r="A168" s="406"/>
      <c r="B168" s="407"/>
      <c r="C168" s="408"/>
      <c r="D168" s="409"/>
      <c r="E168" s="461"/>
      <c r="F168" s="461"/>
    </row>
    <row r="169" spans="1:6" x14ac:dyDescent="0.25">
      <c r="A169" s="426"/>
      <c r="B169" s="423"/>
      <c r="C169" s="420"/>
      <c r="D169" s="427" t="s">
        <v>388</v>
      </c>
      <c r="E169" s="428"/>
      <c r="F169" s="448">
        <f>SUM(F166:F168)</f>
        <v>0</v>
      </c>
    </row>
    <row r="170" spans="1:6" x14ac:dyDescent="0.25">
      <c r="A170" s="426"/>
      <c r="B170" s="423"/>
      <c r="C170" s="420"/>
      <c r="D170" s="430"/>
      <c r="E170" s="431"/>
      <c r="F170" s="432"/>
    </row>
    <row r="171" spans="1:6" ht="14.25" x14ac:dyDescent="0.2">
      <c r="A171" s="668" t="s">
        <v>389</v>
      </c>
      <c r="B171" s="669"/>
      <c r="C171" s="669"/>
      <c r="D171" s="669"/>
      <c r="E171" s="669"/>
      <c r="F171" s="670"/>
    </row>
    <row r="172" spans="1:6" ht="27" x14ac:dyDescent="0.2">
      <c r="A172" s="405" t="s">
        <v>93</v>
      </c>
      <c r="B172" s="405" t="s">
        <v>370</v>
      </c>
      <c r="C172" s="405" t="s">
        <v>399</v>
      </c>
      <c r="D172" s="405" t="s">
        <v>371</v>
      </c>
      <c r="E172" s="405" t="s">
        <v>372</v>
      </c>
      <c r="F172" s="405" t="s">
        <v>373</v>
      </c>
    </row>
    <row r="173" spans="1:6" x14ac:dyDescent="0.25">
      <c r="A173" s="406"/>
      <c r="B173" s="407"/>
      <c r="C173" s="434"/>
      <c r="D173" s="435"/>
      <c r="E173" s="464"/>
      <c r="F173" s="461"/>
    </row>
    <row r="174" spans="1:6" ht="14.25" x14ac:dyDescent="0.2">
      <c r="A174" s="465"/>
      <c r="B174" s="433"/>
      <c r="C174" s="434"/>
      <c r="D174" s="453"/>
      <c r="E174" s="454"/>
      <c r="F174" s="447"/>
    </row>
    <row r="175" spans="1:6" ht="14.25" x14ac:dyDescent="0.2">
      <c r="A175" s="444"/>
      <c r="B175" s="440"/>
      <c r="C175" s="441"/>
      <c r="D175" s="445"/>
      <c r="E175" s="446"/>
      <c r="F175" s="455"/>
    </row>
    <row r="176" spans="1:6" x14ac:dyDescent="0.25">
      <c r="A176" s="426"/>
      <c r="B176" s="423"/>
      <c r="C176" s="420"/>
      <c r="D176" s="427" t="s">
        <v>392</v>
      </c>
      <c r="E176" s="428"/>
      <c r="F176" s="448">
        <f>ROUND(SUM(F173:F173),2)</f>
        <v>0</v>
      </c>
    </row>
    <row r="177" spans="1:6" x14ac:dyDescent="0.25">
      <c r="A177" s="426"/>
      <c r="B177" s="423"/>
      <c r="C177" s="420"/>
      <c r="D177" s="430"/>
      <c r="E177" s="431"/>
      <c r="F177" s="432"/>
    </row>
    <row r="178" spans="1:6" ht="14.25" x14ac:dyDescent="0.2">
      <c r="A178" s="661" t="s">
        <v>393</v>
      </c>
      <c r="B178" s="662"/>
      <c r="C178" s="662"/>
      <c r="D178" s="662"/>
      <c r="E178" s="663"/>
      <c r="F178" s="456">
        <f>ROUND(F162+F169+F176,2)</f>
        <v>7628.72</v>
      </c>
    </row>
    <row r="179" spans="1:6" ht="15" customHeight="1" x14ac:dyDescent="0.2">
      <c r="A179" s="401" t="s">
        <v>93</v>
      </c>
      <c r="B179" s="664" t="s">
        <v>367</v>
      </c>
      <c r="C179" s="664"/>
      <c r="D179" s="664"/>
      <c r="E179" s="664"/>
      <c r="F179" s="402" t="s">
        <v>398</v>
      </c>
    </row>
    <row r="180" spans="1:6" ht="15" customHeight="1" x14ac:dyDescent="0.2">
      <c r="A180" s="403" t="s">
        <v>572</v>
      </c>
      <c r="B180" s="665" t="str">
        <f>'PLANILHA ORÇAM.'!D69</f>
        <v>Cumeeira metálica para telha termoacústica</v>
      </c>
      <c r="C180" s="666"/>
      <c r="D180" s="666"/>
      <c r="E180" s="666"/>
      <c r="F180" s="404">
        <f>'PLANILHA ORÇAM.'!E141</f>
        <v>0</v>
      </c>
    </row>
    <row r="181" spans="1:6" ht="15" customHeight="1" x14ac:dyDescent="0.2">
      <c r="A181" s="667" t="s">
        <v>369</v>
      </c>
      <c r="B181" s="667"/>
      <c r="C181" s="667"/>
      <c r="D181" s="667"/>
      <c r="E181" s="667"/>
      <c r="F181" s="667"/>
    </row>
    <row r="182" spans="1:6" ht="15" customHeight="1" x14ac:dyDescent="0.2">
      <c r="A182" s="405" t="s">
        <v>93</v>
      </c>
      <c r="B182" s="405" t="s">
        <v>370</v>
      </c>
      <c r="C182" s="405" t="s">
        <v>399</v>
      </c>
      <c r="D182" s="405" t="s">
        <v>371</v>
      </c>
      <c r="E182" s="405" t="s">
        <v>372</v>
      </c>
      <c r="F182" s="405" t="s">
        <v>373</v>
      </c>
    </row>
    <row r="183" spans="1:6" ht="15" customHeight="1" x14ac:dyDescent="0.2">
      <c r="A183" s="457">
        <v>88316</v>
      </c>
      <c r="B183" s="458" t="s">
        <v>400</v>
      </c>
      <c r="C183" s="459" t="s">
        <v>401</v>
      </c>
      <c r="D183" s="581">
        <v>6.2E-2</v>
      </c>
      <c r="E183" s="461">
        <v>21.87</v>
      </c>
      <c r="F183" s="461">
        <f>D183*E183</f>
        <v>1.3559400000000001</v>
      </c>
    </row>
    <row r="184" spans="1:6" ht="15" customHeight="1" x14ac:dyDescent="0.25">
      <c r="A184" s="457">
        <v>88323</v>
      </c>
      <c r="B184" s="407" t="s">
        <v>573</v>
      </c>
      <c r="C184" s="459" t="s">
        <v>401</v>
      </c>
      <c r="D184" s="581">
        <v>5.6000000000000001E-2</v>
      </c>
      <c r="E184" s="461">
        <v>25.25</v>
      </c>
      <c r="F184" s="461">
        <f>D184*E184</f>
        <v>1.4139999999999999</v>
      </c>
    </row>
    <row r="185" spans="1:6" ht="15" customHeight="1" x14ac:dyDescent="0.25">
      <c r="A185" s="406"/>
      <c r="B185" s="407"/>
      <c r="C185" s="408"/>
      <c r="D185" s="409"/>
      <c r="E185" s="446"/>
      <c r="F185" s="447"/>
    </row>
    <row r="186" spans="1:6" x14ac:dyDescent="0.25">
      <c r="A186" s="417"/>
      <c r="B186" s="418"/>
      <c r="C186" s="419"/>
      <c r="D186" s="420" t="s">
        <v>377</v>
      </c>
      <c r="E186" s="421"/>
      <c r="F186" s="422">
        <f>F183+F184+F185</f>
        <v>2.7699400000000001</v>
      </c>
    </row>
    <row r="187" spans="1:6" x14ac:dyDescent="0.25">
      <c r="A187" s="417"/>
      <c r="B187" s="418"/>
      <c r="C187" s="419"/>
      <c r="D187" s="423" t="s">
        <v>378</v>
      </c>
      <c r="E187" s="424"/>
      <c r="F187" s="425">
        <f>F186*E187</f>
        <v>0</v>
      </c>
    </row>
    <row r="188" spans="1:6" x14ac:dyDescent="0.25">
      <c r="A188" s="417"/>
      <c r="B188" s="418"/>
      <c r="C188" s="419"/>
      <c r="D188" s="420" t="s">
        <v>379</v>
      </c>
      <c r="E188" s="421"/>
      <c r="F188" s="425">
        <f>SUM(F186:F187)</f>
        <v>2.7699400000000001</v>
      </c>
    </row>
    <row r="189" spans="1:6" x14ac:dyDescent="0.25">
      <c r="A189" s="426"/>
      <c r="B189" s="423"/>
      <c r="C189" s="420"/>
      <c r="D189" s="427" t="s">
        <v>380</v>
      </c>
      <c r="E189" s="428"/>
      <c r="F189" s="429">
        <f>F188</f>
        <v>2.7699400000000001</v>
      </c>
    </row>
    <row r="190" spans="1:6" x14ac:dyDescent="0.25">
      <c r="A190" s="426"/>
      <c r="B190" s="423"/>
      <c r="C190" s="420"/>
      <c r="D190" s="430"/>
      <c r="E190" s="431"/>
      <c r="F190" s="432"/>
    </row>
    <row r="191" spans="1:6" ht="14.25" x14ac:dyDescent="0.2">
      <c r="A191" s="668" t="s">
        <v>381</v>
      </c>
      <c r="B191" s="669"/>
      <c r="C191" s="669"/>
      <c r="D191" s="669"/>
      <c r="E191" s="669"/>
      <c r="F191" s="670"/>
    </row>
    <row r="192" spans="1:6" ht="27" x14ac:dyDescent="0.2">
      <c r="A192" s="405" t="s">
        <v>93</v>
      </c>
      <c r="B192" s="405" t="s">
        <v>370</v>
      </c>
      <c r="C192" s="405" t="s">
        <v>399</v>
      </c>
      <c r="D192" s="405" t="s">
        <v>371</v>
      </c>
      <c r="E192" s="405" t="s">
        <v>372</v>
      </c>
      <c r="F192" s="405" t="s">
        <v>373</v>
      </c>
    </row>
    <row r="193" spans="1:6" ht="14.25" x14ac:dyDescent="0.2">
      <c r="A193" s="457" t="str">
        <f>COTAÇÃO!A12</f>
        <v>COT-2</v>
      </c>
      <c r="B193" s="458" t="str">
        <f>COTAÇÃO!B12</f>
        <v>Cumeeira metálica para telha termoacústica</v>
      </c>
      <c r="C193" s="459" t="s">
        <v>64</v>
      </c>
      <c r="D193" s="460">
        <v>1</v>
      </c>
      <c r="E193" s="461">
        <f>COTAÇÃO!J12</f>
        <v>40</v>
      </c>
      <c r="F193" s="461">
        <f>D193*E193</f>
        <v>40</v>
      </c>
    </row>
    <row r="194" spans="1:6" ht="14.25" x14ac:dyDescent="0.2">
      <c r="A194" s="457"/>
      <c r="B194" s="458"/>
      <c r="C194" s="459"/>
      <c r="D194" s="460"/>
      <c r="E194" s="461"/>
      <c r="F194" s="461"/>
    </row>
    <row r="195" spans="1:6" ht="14.25" x14ac:dyDescent="0.2">
      <c r="A195" s="515"/>
      <c r="B195" s="458"/>
      <c r="C195" s="459"/>
      <c r="D195" s="460"/>
      <c r="E195" s="461"/>
      <c r="F195" s="461"/>
    </row>
    <row r="196" spans="1:6" ht="14.25" x14ac:dyDescent="0.2">
      <c r="A196" s="515"/>
      <c r="B196" s="458"/>
      <c r="C196" s="459"/>
      <c r="D196" s="460"/>
      <c r="E196" s="461"/>
      <c r="F196" s="461"/>
    </row>
    <row r="197" spans="1:6" x14ac:dyDescent="0.25">
      <c r="A197" s="406"/>
      <c r="B197" s="407"/>
      <c r="C197" s="408"/>
      <c r="D197" s="409"/>
      <c r="E197" s="461"/>
      <c r="F197" s="461"/>
    </row>
    <row r="198" spans="1:6" x14ac:dyDescent="0.25">
      <c r="A198" s="426"/>
      <c r="B198" s="423"/>
      <c r="C198" s="420"/>
      <c r="D198" s="427" t="s">
        <v>388</v>
      </c>
      <c r="E198" s="428"/>
      <c r="F198" s="448">
        <f>SUM(F193:F197)</f>
        <v>40</v>
      </c>
    </row>
    <row r="199" spans="1:6" x14ac:dyDescent="0.25">
      <c r="A199" s="426"/>
      <c r="B199" s="423"/>
      <c r="C199" s="420"/>
      <c r="D199" s="430"/>
      <c r="E199" s="431"/>
      <c r="F199" s="432"/>
    </row>
    <row r="200" spans="1:6" ht="14.25" x14ac:dyDescent="0.2">
      <c r="A200" s="668" t="s">
        <v>389</v>
      </c>
      <c r="B200" s="669"/>
      <c r="C200" s="669"/>
      <c r="D200" s="669"/>
      <c r="E200" s="669"/>
      <c r="F200" s="670"/>
    </row>
    <row r="201" spans="1:6" ht="27" x14ac:dyDescent="0.2">
      <c r="A201" s="405" t="s">
        <v>93</v>
      </c>
      <c r="B201" s="405" t="s">
        <v>370</v>
      </c>
      <c r="C201" s="405" t="s">
        <v>399</v>
      </c>
      <c r="D201" s="405" t="s">
        <v>371</v>
      </c>
      <c r="E201" s="405" t="s">
        <v>372</v>
      </c>
      <c r="F201" s="405" t="s">
        <v>373</v>
      </c>
    </row>
    <row r="202" spans="1:6" x14ac:dyDescent="0.25">
      <c r="A202" s="406"/>
      <c r="B202" s="407"/>
      <c r="C202" s="434"/>
      <c r="D202" s="435"/>
      <c r="E202" s="464"/>
      <c r="F202" s="461"/>
    </row>
    <row r="203" spans="1:6" ht="14.25" x14ac:dyDescent="0.2">
      <c r="A203" s="465"/>
      <c r="B203" s="433"/>
      <c r="C203" s="434"/>
      <c r="D203" s="453"/>
      <c r="E203" s="454"/>
      <c r="F203" s="447"/>
    </row>
    <row r="204" spans="1:6" ht="14.25" x14ac:dyDescent="0.2">
      <c r="A204" s="444"/>
      <c r="B204" s="440"/>
      <c r="C204" s="441"/>
      <c r="D204" s="445"/>
      <c r="E204" s="446"/>
      <c r="F204" s="455"/>
    </row>
    <row r="205" spans="1:6" x14ac:dyDescent="0.25">
      <c r="A205" s="426"/>
      <c r="B205" s="423"/>
      <c r="C205" s="420"/>
      <c r="D205" s="427" t="s">
        <v>392</v>
      </c>
      <c r="E205" s="428"/>
      <c r="F205" s="448">
        <f>ROUND(SUM(F202:F202),2)</f>
        <v>0</v>
      </c>
    </row>
    <row r="206" spans="1:6" x14ac:dyDescent="0.25">
      <c r="A206" s="426"/>
      <c r="B206" s="423"/>
      <c r="C206" s="420"/>
      <c r="D206" s="430"/>
      <c r="E206" s="431"/>
      <c r="F206" s="432"/>
    </row>
    <row r="207" spans="1:6" ht="14.25" x14ac:dyDescent="0.2">
      <c r="A207" s="661" t="s">
        <v>393</v>
      </c>
      <c r="B207" s="662"/>
      <c r="C207" s="662"/>
      <c r="D207" s="662"/>
      <c r="E207" s="663"/>
      <c r="F207" s="456">
        <f>ROUND(F189+F198+F205,2)</f>
        <v>42.77</v>
      </c>
    </row>
    <row r="209" spans="1:6" ht="14.25" x14ac:dyDescent="0.2">
      <c r="A209" s="401" t="s">
        <v>93</v>
      </c>
      <c r="B209" s="664" t="s">
        <v>367</v>
      </c>
      <c r="C209" s="664"/>
      <c r="D209" s="664"/>
      <c r="E209" s="664"/>
      <c r="F209" s="402" t="s">
        <v>398</v>
      </c>
    </row>
    <row r="210" spans="1:6" ht="14.25" x14ac:dyDescent="0.2">
      <c r="A210" s="403" t="s">
        <v>589</v>
      </c>
      <c r="B210" s="665" t="str">
        <f>'PLANILHA ORÇAM.'!D29</f>
        <v>Carga e descarga mecanizada de entulho em caminhão basculante 6m³</v>
      </c>
      <c r="C210" s="666"/>
      <c r="D210" s="666"/>
      <c r="E210" s="666"/>
      <c r="F210" s="404" t="s">
        <v>16</v>
      </c>
    </row>
    <row r="211" spans="1:6" ht="14.25" x14ac:dyDescent="0.2">
      <c r="A211" s="667" t="s">
        <v>369</v>
      </c>
      <c r="B211" s="667"/>
      <c r="C211" s="667"/>
      <c r="D211" s="667"/>
      <c r="E211" s="667"/>
      <c r="F211" s="667"/>
    </row>
    <row r="212" spans="1:6" ht="27" x14ac:dyDescent="0.2">
      <c r="A212" s="405" t="s">
        <v>93</v>
      </c>
      <c r="B212" s="405" t="s">
        <v>370</v>
      </c>
      <c r="C212" s="405" t="s">
        <v>399</v>
      </c>
      <c r="D212" s="405" t="s">
        <v>371</v>
      </c>
      <c r="E212" s="405" t="s">
        <v>372</v>
      </c>
      <c r="F212" s="405" t="s">
        <v>373</v>
      </c>
    </row>
    <row r="213" spans="1:6" ht="14.25" x14ac:dyDescent="0.2">
      <c r="A213" s="457">
        <v>88316</v>
      </c>
      <c r="B213" s="458" t="s">
        <v>400</v>
      </c>
      <c r="C213" s="459" t="s">
        <v>401</v>
      </c>
      <c r="D213" s="581">
        <v>0.7</v>
      </c>
      <c r="E213" s="461">
        <v>21.87</v>
      </c>
      <c r="F213" s="461">
        <f>D213*E213</f>
        <v>15.308999999999999</v>
      </c>
    </row>
    <row r="214" spans="1:6" x14ac:dyDescent="0.25">
      <c r="A214" s="457"/>
      <c r="B214" s="407"/>
      <c r="C214" s="459"/>
      <c r="D214" s="581"/>
      <c r="E214" s="461"/>
      <c r="F214" s="461"/>
    </row>
    <row r="215" spans="1:6" x14ac:dyDescent="0.25">
      <c r="A215" s="406"/>
      <c r="B215" s="407"/>
      <c r="C215" s="408"/>
      <c r="D215" s="409"/>
      <c r="E215" s="446"/>
      <c r="F215" s="447"/>
    </row>
    <row r="216" spans="1:6" x14ac:dyDescent="0.25">
      <c r="A216" s="417"/>
      <c r="B216" s="418"/>
      <c r="C216" s="419"/>
      <c r="D216" s="420" t="s">
        <v>377</v>
      </c>
      <c r="E216" s="421"/>
      <c r="F216" s="422">
        <f>F213+F214+F215</f>
        <v>15.308999999999999</v>
      </c>
    </row>
    <row r="217" spans="1:6" x14ac:dyDescent="0.25">
      <c r="A217" s="417"/>
      <c r="B217" s="418"/>
      <c r="C217" s="419"/>
      <c r="D217" s="423" t="s">
        <v>378</v>
      </c>
      <c r="E217" s="424"/>
      <c r="F217" s="425">
        <f>F216*E217</f>
        <v>0</v>
      </c>
    </row>
    <row r="218" spans="1:6" x14ac:dyDescent="0.25">
      <c r="A218" s="417"/>
      <c r="B218" s="418"/>
      <c r="C218" s="419"/>
      <c r="D218" s="420" t="s">
        <v>379</v>
      </c>
      <c r="E218" s="421"/>
      <c r="F218" s="425">
        <f>SUM(F216:F217)</f>
        <v>15.308999999999999</v>
      </c>
    </row>
    <row r="219" spans="1:6" x14ac:dyDescent="0.25">
      <c r="A219" s="426"/>
      <c r="B219" s="423"/>
      <c r="C219" s="420"/>
      <c r="D219" s="427" t="s">
        <v>380</v>
      </c>
      <c r="E219" s="428"/>
      <c r="F219" s="429">
        <f>F218</f>
        <v>15.308999999999999</v>
      </c>
    </row>
    <row r="220" spans="1:6" x14ac:dyDescent="0.25">
      <c r="A220" s="426"/>
      <c r="B220" s="423"/>
      <c r="C220" s="420"/>
      <c r="D220" s="430"/>
      <c r="E220" s="431"/>
      <c r="F220" s="432"/>
    </row>
    <row r="221" spans="1:6" ht="14.25" x14ac:dyDescent="0.2">
      <c r="A221" s="668" t="s">
        <v>381</v>
      </c>
      <c r="B221" s="669"/>
      <c r="C221" s="669"/>
      <c r="D221" s="669"/>
      <c r="E221" s="669"/>
      <c r="F221" s="670"/>
    </row>
    <row r="222" spans="1:6" ht="27" x14ac:dyDescent="0.2">
      <c r="A222" s="405" t="s">
        <v>93</v>
      </c>
      <c r="B222" s="405" t="s">
        <v>370</v>
      </c>
      <c r="C222" s="405" t="s">
        <v>399</v>
      </c>
      <c r="D222" s="405" t="s">
        <v>371</v>
      </c>
      <c r="E222" s="405" t="s">
        <v>372</v>
      </c>
      <c r="F222" s="405" t="s">
        <v>373</v>
      </c>
    </row>
    <row r="223" spans="1:6" ht="14.25" x14ac:dyDescent="0.2">
      <c r="A223" s="457"/>
      <c r="B223" s="458">
        <f>COTAÇÃO!B42</f>
        <v>0</v>
      </c>
      <c r="C223" s="459" t="s">
        <v>64</v>
      </c>
      <c r="D223" s="460">
        <v>1</v>
      </c>
      <c r="E223" s="461">
        <f>COTAÇÃO!J42</f>
        <v>0</v>
      </c>
      <c r="F223" s="461">
        <f>D223*E223</f>
        <v>0</v>
      </c>
    </row>
    <row r="224" spans="1:6" ht="14.25" x14ac:dyDescent="0.2">
      <c r="A224" s="457"/>
      <c r="B224" s="458"/>
      <c r="C224" s="459"/>
      <c r="D224" s="460"/>
      <c r="E224" s="461"/>
      <c r="F224" s="461"/>
    </row>
    <row r="225" spans="1:6" ht="14.25" x14ac:dyDescent="0.2">
      <c r="A225" s="515"/>
      <c r="B225" s="458"/>
      <c r="C225" s="459"/>
      <c r="D225" s="460"/>
      <c r="E225" s="461"/>
      <c r="F225" s="461"/>
    </row>
    <row r="226" spans="1:6" ht="14.25" x14ac:dyDescent="0.2">
      <c r="A226" s="515"/>
      <c r="B226" s="458"/>
      <c r="C226" s="459"/>
      <c r="D226" s="460"/>
      <c r="E226" s="461"/>
      <c r="F226" s="461"/>
    </row>
    <row r="227" spans="1:6" x14ac:dyDescent="0.25">
      <c r="A227" s="406"/>
      <c r="B227" s="407"/>
      <c r="C227" s="408"/>
      <c r="D227" s="409"/>
      <c r="E227" s="461"/>
      <c r="F227" s="461"/>
    </row>
    <row r="228" spans="1:6" x14ac:dyDescent="0.25">
      <c r="A228" s="426"/>
      <c r="B228" s="423"/>
      <c r="C228" s="420"/>
      <c r="D228" s="427" t="s">
        <v>388</v>
      </c>
      <c r="E228" s="428"/>
      <c r="F228" s="448">
        <f>SUM(F223:F227)</f>
        <v>0</v>
      </c>
    </row>
    <row r="229" spans="1:6" x14ac:dyDescent="0.25">
      <c r="A229" s="426"/>
      <c r="B229" s="423"/>
      <c r="C229" s="420"/>
      <c r="D229" s="430"/>
      <c r="E229" s="431"/>
      <c r="F229" s="432"/>
    </row>
    <row r="230" spans="1:6" ht="14.25" x14ac:dyDescent="0.2">
      <c r="A230" s="668" t="s">
        <v>389</v>
      </c>
      <c r="B230" s="669"/>
      <c r="C230" s="669"/>
      <c r="D230" s="669"/>
      <c r="E230" s="669"/>
      <c r="F230" s="670"/>
    </row>
    <row r="231" spans="1:6" ht="27" x14ac:dyDescent="0.2">
      <c r="A231" s="405" t="s">
        <v>93</v>
      </c>
      <c r="B231" s="405" t="s">
        <v>370</v>
      </c>
      <c r="C231" s="405" t="s">
        <v>399</v>
      </c>
      <c r="D231" s="405" t="s">
        <v>371</v>
      </c>
      <c r="E231" s="405" t="s">
        <v>372</v>
      </c>
      <c r="F231" s="405" t="s">
        <v>373</v>
      </c>
    </row>
    <row r="232" spans="1:6" ht="54" x14ac:dyDescent="0.25">
      <c r="A232" s="406">
        <v>5961</v>
      </c>
      <c r="B232" s="468" t="s">
        <v>590</v>
      </c>
      <c r="C232" s="434" t="s">
        <v>591</v>
      </c>
      <c r="D232" s="435">
        <v>0.25</v>
      </c>
      <c r="E232" s="464">
        <v>50.76</v>
      </c>
      <c r="F232" s="461">
        <f>D232*E232</f>
        <v>12.69</v>
      </c>
    </row>
    <row r="233" spans="1:6" ht="14.25" x14ac:dyDescent="0.2">
      <c r="A233" s="465"/>
      <c r="B233" s="433"/>
      <c r="C233" s="434"/>
      <c r="D233" s="453"/>
      <c r="E233" s="454"/>
      <c r="F233" s="447"/>
    </row>
    <row r="234" spans="1:6" ht="14.25" x14ac:dyDescent="0.2">
      <c r="A234" s="444"/>
      <c r="B234" s="440"/>
      <c r="C234" s="441"/>
      <c r="D234" s="445"/>
      <c r="E234" s="446"/>
      <c r="F234" s="455"/>
    </row>
    <row r="235" spans="1:6" x14ac:dyDescent="0.25">
      <c r="A235" s="426"/>
      <c r="B235" s="423"/>
      <c r="C235" s="420"/>
      <c r="D235" s="427" t="s">
        <v>392</v>
      </c>
      <c r="E235" s="428"/>
      <c r="F235" s="448">
        <f>ROUND(SUM(F232:F232),2)</f>
        <v>12.69</v>
      </c>
    </row>
    <row r="236" spans="1:6" x14ac:dyDescent="0.25">
      <c r="A236" s="426"/>
      <c r="B236" s="423"/>
      <c r="C236" s="420"/>
      <c r="D236" s="430"/>
      <c r="E236" s="431"/>
      <c r="F236" s="432"/>
    </row>
    <row r="237" spans="1:6" ht="14.25" x14ac:dyDescent="0.2">
      <c r="A237" s="661" t="s">
        <v>393</v>
      </c>
      <c r="B237" s="662"/>
      <c r="C237" s="662"/>
      <c r="D237" s="662"/>
      <c r="E237" s="663"/>
      <c r="F237" s="456">
        <f>ROUND(F219+F228+F235,2)</f>
        <v>28</v>
      </c>
    </row>
    <row r="238" spans="1:6" ht="14.25" x14ac:dyDescent="0.2">
      <c r="A238" s="401" t="s">
        <v>93</v>
      </c>
      <c r="B238" s="664" t="s">
        <v>367</v>
      </c>
      <c r="C238" s="664"/>
      <c r="D238" s="664"/>
      <c r="E238" s="664"/>
      <c r="F238" s="402" t="s">
        <v>398</v>
      </c>
    </row>
    <row r="239" spans="1:6" ht="14.25" x14ac:dyDescent="0.2">
      <c r="A239" s="403" t="s">
        <v>595</v>
      </c>
      <c r="B239" s="665" t="str">
        <f>'PLANILHA ORÇAM.'!D24</f>
        <v>DEMOLIÇÃO DE CONTRAPISO DE FORMA MECANIZADA CO MARTELETE</v>
      </c>
      <c r="C239" s="666"/>
      <c r="D239" s="666"/>
      <c r="E239" s="666"/>
      <c r="F239" s="404" t="s">
        <v>16</v>
      </c>
    </row>
    <row r="240" spans="1:6" ht="14.25" x14ac:dyDescent="0.2">
      <c r="A240" s="667" t="s">
        <v>369</v>
      </c>
      <c r="B240" s="667"/>
      <c r="C240" s="667"/>
      <c r="D240" s="667"/>
      <c r="E240" s="667"/>
      <c r="F240" s="667"/>
    </row>
    <row r="241" spans="1:6" ht="27" x14ac:dyDescent="0.2">
      <c r="A241" s="405" t="s">
        <v>93</v>
      </c>
      <c r="B241" s="405" t="s">
        <v>370</v>
      </c>
      <c r="C241" s="405" t="s">
        <v>399</v>
      </c>
      <c r="D241" s="405" t="s">
        <v>371</v>
      </c>
      <c r="E241" s="405" t="s">
        <v>372</v>
      </c>
      <c r="F241" s="405" t="s">
        <v>373</v>
      </c>
    </row>
    <row r="242" spans="1:6" ht="14.25" x14ac:dyDescent="0.2">
      <c r="A242" s="457">
        <v>88316</v>
      </c>
      <c r="B242" s="458" t="s">
        <v>400</v>
      </c>
      <c r="C242" s="459" t="s">
        <v>401</v>
      </c>
      <c r="D242" s="581">
        <v>3.15</v>
      </c>
      <c r="E242" s="461">
        <v>21.87</v>
      </c>
      <c r="F242" s="461">
        <f>D242*E242</f>
        <v>68.890500000000003</v>
      </c>
    </row>
    <row r="243" spans="1:6" x14ac:dyDescent="0.25">
      <c r="A243" s="457">
        <v>88309</v>
      </c>
      <c r="B243" s="407" t="s">
        <v>492</v>
      </c>
      <c r="C243" s="459" t="s">
        <v>401</v>
      </c>
      <c r="D243" s="460">
        <v>0.30509999999999998</v>
      </c>
      <c r="E243" s="461">
        <v>25.86</v>
      </c>
      <c r="F243" s="461">
        <f>D243*E243</f>
        <v>7.8898859999999997</v>
      </c>
    </row>
    <row r="244" spans="1:6" x14ac:dyDescent="0.25">
      <c r="A244" s="406"/>
      <c r="B244" s="407"/>
      <c r="C244" s="408"/>
      <c r="D244" s="409"/>
      <c r="E244" s="446"/>
      <c r="F244" s="447"/>
    </row>
    <row r="245" spans="1:6" x14ac:dyDescent="0.25">
      <c r="A245" s="417"/>
      <c r="B245" s="418"/>
      <c r="C245" s="419"/>
      <c r="D245" s="420" t="s">
        <v>377</v>
      </c>
      <c r="E245" s="421"/>
      <c r="F245" s="422">
        <f>F242+F243+F244</f>
        <v>76.780386000000007</v>
      </c>
    </row>
    <row r="246" spans="1:6" x14ac:dyDescent="0.25">
      <c r="A246" s="417"/>
      <c r="B246" s="418"/>
      <c r="C246" s="419"/>
      <c r="D246" s="423" t="s">
        <v>378</v>
      </c>
      <c r="E246" s="424"/>
      <c r="F246" s="425">
        <f>F245*E246</f>
        <v>0</v>
      </c>
    </row>
    <row r="247" spans="1:6" x14ac:dyDescent="0.25">
      <c r="A247" s="417"/>
      <c r="B247" s="418"/>
      <c r="C247" s="419"/>
      <c r="D247" s="420" t="s">
        <v>379</v>
      </c>
      <c r="E247" s="421"/>
      <c r="F247" s="425">
        <f>SUM(F245:F246)</f>
        <v>76.780386000000007</v>
      </c>
    </row>
    <row r="248" spans="1:6" x14ac:dyDescent="0.25">
      <c r="A248" s="426"/>
      <c r="B248" s="423"/>
      <c r="C248" s="420"/>
      <c r="D248" s="427" t="s">
        <v>380</v>
      </c>
      <c r="E248" s="428"/>
      <c r="F248" s="429">
        <f>F247</f>
        <v>76.780386000000007</v>
      </c>
    </row>
    <row r="249" spans="1:6" x14ac:dyDescent="0.25">
      <c r="A249" s="426"/>
      <c r="B249" s="423"/>
      <c r="C249" s="420"/>
      <c r="D249" s="430"/>
      <c r="E249" s="431"/>
      <c r="F249" s="432"/>
    </row>
    <row r="250" spans="1:6" ht="14.25" x14ac:dyDescent="0.2">
      <c r="A250" s="668" t="s">
        <v>381</v>
      </c>
      <c r="B250" s="669"/>
      <c r="C250" s="669"/>
      <c r="D250" s="669"/>
      <c r="E250" s="669"/>
      <c r="F250" s="670"/>
    </row>
    <row r="251" spans="1:6" ht="27" x14ac:dyDescent="0.2">
      <c r="A251" s="405" t="s">
        <v>93</v>
      </c>
      <c r="B251" s="405" t="s">
        <v>370</v>
      </c>
      <c r="C251" s="405" t="s">
        <v>399</v>
      </c>
      <c r="D251" s="405" t="s">
        <v>371</v>
      </c>
      <c r="E251" s="405" t="s">
        <v>372</v>
      </c>
      <c r="F251" s="405" t="s">
        <v>373</v>
      </c>
    </row>
    <row r="252" spans="1:6" ht="27" x14ac:dyDescent="0.2">
      <c r="A252" s="457">
        <v>5795</v>
      </c>
      <c r="B252" s="458" t="s">
        <v>601</v>
      </c>
      <c r="C252" s="459" t="s">
        <v>603</v>
      </c>
      <c r="D252" s="460">
        <v>1.5562</v>
      </c>
      <c r="E252" s="461">
        <v>27.9</v>
      </c>
      <c r="F252" s="461">
        <f>D252*E252</f>
        <v>43.41798</v>
      </c>
    </row>
    <row r="253" spans="1:6" ht="27" x14ac:dyDescent="0.2">
      <c r="A253" s="457">
        <v>5952</v>
      </c>
      <c r="B253" s="458" t="s">
        <v>602</v>
      </c>
      <c r="C253" s="459" t="s">
        <v>604</v>
      </c>
      <c r="D253" s="460">
        <v>0.44</v>
      </c>
      <c r="E253" s="461">
        <v>25.99</v>
      </c>
      <c r="F253" s="461">
        <f>D253*E253</f>
        <v>11.435599999999999</v>
      </c>
    </row>
    <row r="254" spans="1:6" ht="14.25" x14ac:dyDescent="0.2">
      <c r="A254" s="515"/>
      <c r="B254" s="458"/>
      <c r="C254" s="459"/>
      <c r="D254" s="460"/>
      <c r="E254" s="461"/>
      <c r="F254" s="461"/>
    </row>
    <row r="255" spans="1:6" ht="14.25" x14ac:dyDescent="0.2">
      <c r="A255" s="515"/>
      <c r="B255" s="458"/>
      <c r="C255" s="459"/>
      <c r="D255" s="460"/>
      <c r="E255" s="461"/>
      <c r="F255" s="461"/>
    </row>
    <row r="256" spans="1:6" x14ac:dyDescent="0.25">
      <c r="A256" s="406"/>
      <c r="B256" s="407"/>
      <c r="C256" s="408"/>
      <c r="D256" s="409"/>
      <c r="E256" s="461"/>
      <c r="F256" s="461"/>
    </row>
    <row r="257" spans="1:6" x14ac:dyDescent="0.25">
      <c r="A257" s="426"/>
      <c r="B257" s="423"/>
      <c r="C257" s="420"/>
      <c r="D257" s="427" t="s">
        <v>388</v>
      </c>
      <c r="E257" s="428"/>
      <c r="F257" s="448">
        <f>SUM(F252:F256)</f>
        <v>54.853580000000001</v>
      </c>
    </row>
    <row r="258" spans="1:6" x14ac:dyDescent="0.25">
      <c r="A258" s="426"/>
      <c r="B258" s="423"/>
      <c r="C258" s="420"/>
      <c r="D258" s="430"/>
      <c r="E258" s="431"/>
      <c r="F258" s="432"/>
    </row>
    <row r="259" spans="1:6" ht="14.25" x14ac:dyDescent="0.2">
      <c r="A259" s="668" t="s">
        <v>389</v>
      </c>
      <c r="B259" s="669"/>
      <c r="C259" s="669"/>
      <c r="D259" s="669"/>
      <c r="E259" s="669"/>
      <c r="F259" s="670"/>
    </row>
    <row r="260" spans="1:6" ht="27" x14ac:dyDescent="0.2">
      <c r="A260" s="405" t="s">
        <v>93</v>
      </c>
      <c r="B260" s="405" t="s">
        <v>370</v>
      </c>
      <c r="C260" s="405" t="s">
        <v>399</v>
      </c>
      <c r="D260" s="405" t="s">
        <v>371</v>
      </c>
      <c r="E260" s="405" t="s">
        <v>372</v>
      </c>
      <c r="F260" s="405" t="s">
        <v>373</v>
      </c>
    </row>
    <row r="261" spans="1:6" x14ac:dyDescent="0.25">
      <c r="A261" s="406"/>
      <c r="B261" s="468"/>
      <c r="C261" s="434"/>
      <c r="D261" s="435"/>
      <c r="E261" s="464"/>
      <c r="F261" s="461">
        <f>D261*E261</f>
        <v>0</v>
      </c>
    </row>
    <row r="262" spans="1:6" ht="14.25" x14ac:dyDescent="0.2">
      <c r="A262" s="465"/>
      <c r="B262" s="433"/>
      <c r="C262" s="434"/>
      <c r="D262" s="453"/>
      <c r="E262" s="454"/>
      <c r="F262" s="447"/>
    </row>
    <row r="263" spans="1:6" ht="14.25" x14ac:dyDescent="0.2">
      <c r="A263" s="444"/>
      <c r="B263" s="440"/>
      <c r="C263" s="441"/>
      <c r="D263" s="445"/>
      <c r="E263" s="446"/>
      <c r="F263" s="455"/>
    </row>
    <row r="264" spans="1:6" x14ac:dyDescent="0.25">
      <c r="A264" s="426"/>
      <c r="B264" s="423"/>
      <c r="C264" s="420"/>
      <c r="D264" s="427" t="s">
        <v>392</v>
      </c>
      <c r="E264" s="428"/>
      <c r="F264" s="448">
        <f>ROUND(SUM(F261:F261),2)</f>
        <v>0</v>
      </c>
    </row>
    <row r="265" spans="1:6" x14ac:dyDescent="0.25">
      <c r="A265" s="426"/>
      <c r="B265" s="423"/>
      <c r="C265" s="420"/>
      <c r="D265" s="430"/>
      <c r="E265" s="431"/>
      <c r="F265" s="432"/>
    </row>
    <row r="266" spans="1:6" ht="14.25" x14ac:dyDescent="0.2">
      <c r="A266" s="661" t="s">
        <v>393</v>
      </c>
      <c r="B266" s="662"/>
      <c r="C266" s="662"/>
      <c r="D266" s="662"/>
      <c r="E266" s="663"/>
      <c r="F266" s="456">
        <f>ROUND(F248+F257+F264,2)</f>
        <v>131.63</v>
      </c>
    </row>
  </sheetData>
  <sheetProtection selectLockedCells="1" selectUnlockedCells="1"/>
  <mergeCells count="56">
    <mergeCell ref="A266:E266"/>
    <mergeCell ref="B238:E238"/>
    <mergeCell ref="B239:E239"/>
    <mergeCell ref="A240:F240"/>
    <mergeCell ref="A250:F250"/>
    <mergeCell ref="A259:F259"/>
    <mergeCell ref="A237:E237"/>
    <mergeCell ref="B209:E209"/>
    <mergeCell ref="B210:E210"/>
    <mergeCell ref="A211:F211"/>
    <mergeCell ref="A221:F221"/>
    <mergeCell ref="A230:F230"/>
    <mergeCell ref="A191:F191"/>
    <mergeCell ref="A200:F200"/>
    <mergeCell ref="A207:E207"/>
    <mergeCell ref="A178:E178"/>
    <mergeCell ref="B152:E152"/>
    <mergeCell ref="B153:E153"/>
    <mergeCell ref="A154:F154"/>
    <mergeCell ref="A164:F164"/>
    <mergeCell ref="A171:F171"/>
    <mergeCell ref="B179:E179"/>
    <mergeCell ref="B180:E180"/>
    <mergeCell ref="A181:F181"/>
    <mergeCell ref="A88:F88"/>
    <mergeCell ref="A95:E95"/>
    <mergeCell ref="B69:E69"/>
    <mergeCell ref="B70:E70"/>
    <mergeCell ref="A71:F71"/>
    <mergeCell ref="A81:F81"/>
    <mergeCell ref="A115:F115"/>
    <mergeCell ref="A122:E122"/>
    <mergeCell ref="B96:E96"/>
    <mergeCell ref="B97:E97"/>
    <mergeCell ref="A98:F98"/>
    <mergeCell ref="A108:F108"/>
    <mergeCell ref="A68:E68"/>
    <mergeCell ref="B42:E42"/>
    <mergeCell ref="B43:E43"/>
    <mergeCell ref="A44:F44"/>
    <mergeCell ref="A54:F54"/>
    <mergeCell ref="A61:F61"/>
    <mergeCell ref="A6:F6"/>
    <mergeCell ref="B7:E7"/>
    <mergeCell ref="A34:F34"/>
    <mergeCell ref="A41:E41"/>
    <mergeCell ref="B8:E8"/>
    <mergeCell ref="B9:E9"/>
    <mergeCell ref="A10:F10"/>
    <mergeCell ref="A24:F24"/>
    <mergeCell ref="A151:E151"/>
    <mergeCell ref="B123:E123"/>
    <mergeCell ref="B124:E124"/>
    <mergeCell ref="A125:F125"/>
    <mergeCell ref="A135:F135"/>
    <mergeCell ref="A144:F144"/>
  </mergeCells>
  <printOptions horizontalCentered="1"/>
  <pageMargins left="0.39370078740157483" right="0.39370078740157483" top="0.9055118110236221" bottom="0.78740157480314965" header="0.15748031496062992" footer="3.937007874015748E-2"/>
  <pageSetup paperSize="9" scale="73" fitToHeight="100" orientation="portrait" r:id="rId1"/>
  <headerFooter alignWithMargins="0">
    <oddHeader>&amp;L
CNPJ: 27.651.907/0001-77&amp;C&amp;G&amp;R
IE: 00000004780094</oddHeader>
    <oddFooter>&amp;CAv. Abunã, 2914 – Sala D – Liberdade – Porto Velho – Rondônia – Brasil – CEP 76.803-888
+55 69 99283 9999  +55 69 4141 6641
proj.nova@outlook.com&amp;RPágina &amp;P de &amp;N</oddFooter>
  </headerFooter>
  <rowBreaks count="2" manualBreakCount="2">
    <brk id="95" max="5" man="1"/>
    <brk id="151" max="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C3782-DCA8-4BF4-B155-664E0DC03B5C}">
  <dimension ref="A1:K49"/>
  <sheetViews>
    <sheetView view="pageBreakPreview" zoomScale="160" zoomScaleNormal="70" zoomScaleSheetLayoutView="160" workbookViewId="0">
      <selection activeCell="E39" sqref="E39"/>
    </sheetView>
  </sheetViews>
  <sheetFormatPr defaultRowHeight="12.75" x14ac:dyDescent="0.2"/>
  <cols>
    <col min="2" max="2" width="47.140625" customWidth="1"/>
    <col min="3" max="3" width="12.7109375" customWidth="1"/>
    <col min="4" max="5" width="13" customWidth="1"/>
    <col min="6" max="6" width="13.7109375" customWidth="1"/>
    <col min="7" max="7" width="14.140625" customWidth="1"/>
    <col min="8" max="8" width="12" customWidth="1"/>
    <col min="9" max="9" width="14.28515625" customWidth="1"/>
    <col min="10" max="10" width="13.28515625" bestFit="1" customWidth="1"/>
    <col min="258" max="258" width="47.140625" customWidth="1"/>
    <col min="259" max="259" width="12.7109375" customWidth="1"/>
    <col min="260" max="261" width="13" customWidth="1"/>
    <col min="262" max="262" width="13.7109375" customWidth="1"/>
    <col min="263" max="263" width="14.140625" customWidth="1"/>
    <col min="264" max="265" width="12" customWidth="1"/>
    <col min="266" max="266" width="13.28515625" bestFit="1" customWidth="1"/>
    <col min="514" max="514" width="47.140625" customWidth="1"/>
    <col min="515" max="515" width="12.7109375" customWidth="1"/>
    <col min="516" max="517" width="13" customWidth="1"/>
    <col min="518" max="518" width="13.7109375" customWidth="1"/>
    <col min="519" max="519" width="14.140625" customWidth="1"/>
    <col min="520" max="521" width="12" customWidth="1"/>
    <col min="522" max="522" width="13.28515625" bestFit="1" customWidth="1"/>
    <col min="770" max="770" width="47.140625" customWidth="1"/>
    <col min="771" max="771" width="12.7109375" customWidth="1"/>
    <col min="772" max="773" width="13" customWidth="1"/>
    <col min="774" max="774" width="13.7109375" customWidth="1"/>
    <col min="775" max="775" width="14.140625" customWidth="1"/>
    <col min="776" max="777" width="12" customWidth="1"/>
    <col min="778" max="778" width="13.28515625" bestFit="1" customWidth="1"/>
    <col min="1026" max="1026" width="47.140625" customWidth="1"/>
    <col min="1027" max="1027" width="12.7109375" customWidth="1"/>
    <col min="1028" max="1029" width="13" customWidth="1"/>
    <col min="1030" max="1030" width="13.7109375" customWidth="1"/>
    <col min="1031" max="1031" width="14.140625" customWidth="1"/>
    <col min="1032" max="1033" width="12" customWidth="1"/>
    <col min="1034" max="1034" width="13.28515625" bestFit="1" customWidth="1"/>
    <col min="1282" max="1282" width="47.140625" customWidth="1"/>
    <col min="1283" max="1283" width="12.7109375" customWidth="1"/>
    <col min="1284" max="1285" width="13" customWidth="1"/>
    <col min="1286" max="1286" width="13.7109375" customWidth="1"/>
    <col min="1287" max="1287" width="14.140625" customWidth="1"/>
    <col min="1288" max="1289" width="12" customWidth="1"/>
    <col min="1290" max="1290" width="13.28515625" bestFit="1" customWidth="1"/>
    <col min="1538" max="1538" width="47.140625" customWidth="1"/>
    <col min="1539" max="1539" width="12.7109375" customWidth="1"/>
    <col min="1540" max="1541" width="13" customWidth="1"/>
    <col min="1542" max="1542" width="13.7109375" customWidth="1"/>
    <col min="1543" max="1543" width="14.140625" customWidth="1"/>
    <col min="1544" max="1545" width="12" customWidth="1"/>
    <col min="1546" max="1546" width="13.28515625" bestFit="1" customWidth="1"/>
    <col min="1794" max="1794" width="47.140625" customWidth="1"/>
    <col min="1795" max="1795" width="12.7109375" customWidth="1"/>
    <col min="1796" max="1797" width="13" customWidth="1"/>
    <col min="1798" max="1798" width="13.7109375" customWidth="1"/>
    <col min="1799" max="1799" width="14.140625" customWidth="1"/>
    <col min="1800" max="1801" width="12" customWidth="1"/>
    <col min="1802" max="1802" width="13.28515625" bestFit="1" customWidth="1"/>
    <col min="2050" max="2050" width="47.140625" customWidth="1"/>
    <col min="2051" max="2051" width="12.7109375" customWidth="1"/>
    <col min="2052" max="2053" width="13" customWidth="1"/>
    <col min="2054" max="2054" width="13.7109375" customWidth="1"/>
    <col min="2055" max="2055" width="14.140625" customWidth="1"/>
    <col min="2056" max="2057" width="12" customWidth="1"/>
    <col min="2058" max="2058" width="13.28515625" bestFit="1" customWidth="1"/>
    <col min="2306" max="2306" width="47.140625" customWidth="1"/>
    <col min="2307" max="2307" width="12.7109375" customWidth="1"/>
    <col min="2308" max="2309" width="13" customWidth="1"/>
    <col min="2310" max="2310" width="13.7109375" customWidth="1"/>
    <col min="2311" max="2311" width="14.140625" customWidth="1"/>
    <col min="2312" max="2313" width="12" customWidth="1"/>
    <col min="2314" max="2314" width="13.28515625" bestFit="1" customWidth="1"/>
    <col min="2562" max="2562" width="47.140625" customWidth="1"/>
    <col min="2563" max="2563" width="12.7109375" customWidth="1"/>
    <col min="2564" max="2565" width="13" customWidth="1"/>
    <col min="2566" max="2566" width="13.7109375" customWidth="1"/>
    <col min="2567" max="2567" width="14.140625" customWidth="1"/>
    <col min="2568" max="2569" width="12" customWidth="1"/>
    <col min="2570" max="2570" width="13.28515625" bestFit="1" customWidth="1"/>
    <col min="2818" max="2818" width="47.140625" customWidth="1"/>
    <col min="2819" max="2819" width="12.7109375" customWidth="1"/>
    <col min="2820" max="2821" width="13" customWidth="1"/>
    <col min="2822" max="2822" width="13.7109375" customWidth="1"/>
    <col min="2823" max="2823" width="14.140625" customWidth="1"/>
    <col min="2824" max="2825" width="12" customWidth="1"/>
    <col min="2826" max="2826" width="13.28515625" bestFit="1" customWidth="1"/>
    <col min="3074" max="3074" width="47.140625" customWidth="1"/>
    <col min="3075" max="3075" width="12.7109375" customWidth="1"/>
    <col min="3076" max="3077" width="13" customWidth="1"/>
    <col min="3078" max="3078" width="13.7109375" customWidth="1"/>
    <col min="3079" max="3079" width="14.140625" customWidth="1"/>
    <col min="3080" max="3081" width="12" customWidth="1"/>
    <col min="3082" max="3082" width="13.28515625" bestFit="1" customWidth="1"/>
    <col min="3330" max="3330" width="47.140625" customWidth="1"/>
    <col min="3331" max="3331" width="12.7109375" customWidth="1"/>
    <col min="3332" max="3333" width="13" customWidth="1"/>
    <col min="3334" max="3334" width="13.7109375" customWidth="1"/>
    <col min="3335" max="3335" width="14.140625" customWidth="1"/>
    <col min="3336" max="3337" width="12" customWidth="1"/>
    <col min="3338" max="3338" width="13.28515625" bestFit="1" customWidth="1"/>
    <col min="3586" max="3586" width="47.140625" customWidth="1"/>
    <col min="3587" max="3587" width="12.7109375" customWidth="1"/>
    <col min="3588" max="3589" width="13" customWidth="1"/>
    <col min="3590" max="3590" width="13.7109375" customWidth="1"/>
    <col min="3591" max="3591" width="14.140625" customWidth="1"/>
    <col min="3592" max="3593" width="12" customWidth="1"/>
    <col min="3594" max="3594" width="13.28515625" bestFit="1" customWidth="1"/>
    <col min="3842" max="3842" width="47.140625" customWidth="1"/>
    <col min="3843" max="3843" width="12.7109375" customWidth="1"/>
    <col min="3844" max="3845" width="13" customWidth="1"/>
    <col min="3846" max="3846" width="13.7109375" customWidth="1"/>
    <col min="3847" max="3847" width="14.140625" customWidth="1"/>
    <col min="3848" max="3849" width="12" customWidth="1"/>
    <col min="3850" max="3850" width="13.28515625" bestFit="1" customWidth="1"/>
    <col min="4098" max="4098" width="47.140625" customWidth="1"/>
    <col min="4099" max="4099" width="12.7109375" customWidth="1"/>
    <col min="4100" max="4101" width="13" customWidth="1"/>
    <col min="4102" max="4102" width="13.7109375" customWidth="1"/>
    <col min="4103" max="4103" width="14.140625" customWidth="1"/>
    <col min="4104" max="4105" width="12" customWidth="1"/>
    <col min="4106" max="4106" width="13.28515625" bestFit="1" customWidth="1"/>
    <col min="4354" max="4354" width="47.140625" customWidth="1"/>
    <col min="4355" max="4355" width="12.7109375" customWidth="1"/>
    <col min="4356" max="4357" width="13" customWidth="1"/>
    <col min="4358" max="4358" width="13.7109375" customWidth="1"/>
    <col min="4359" max="4359" width="14.140625" customWidth="1"/>
    <col min="4360" max="4361" width="12" customWidth="1"/>
    <col min="4362" max="4362" width="13.28515625" bestFit="1" customWidth="1"/>
    <col min="4610" max="4610" width="47.140625" customWidth="1"/>
    <col min="4611" max="4611" width="12.7109375" customWidth="1"/>
    <col min="4612" max="4613" width="13" customWidth="1"/>
    <col min="4614" max="4614" width="13.7109375" customWidth="1"/>
    <col min="4615" max="4615" width="14.140625" customWidth="1"/>
    <col min="4616" max="4617" width="12" customWidth="1"/>
    <col min="4618" max="4618" width="13.28515625" bestFit="1" customWidth="1"/>
    <col min="4866" max="4866" width="47.140625" customWidth="1"/>
    <col min="4867" max="4867" width="12.7109375" customWidth="1"/>
    <col min="4868" max="4869" width="13" customWidth="1"/>
    <col min="4870" max="4870" width="13.7109375" customWidth="1"/>
    <col min="4871" max="4871" width="14.140625" customWidth="1"/>
    <col min="4872" max="4873" width="12" customWidth="1"/>
    <col min="4874" max="4874" width="13.28515625" bestFit="1" customWidth="1"/>
    <col min="5122" max="5122" width="47.140625" customWidth="1"/>
    <col min="5123" max="5123" width="12.7109375" customWidth="1"/>
    <col min="5124" max="5125" width="13" customWidth="1"/>
    <col min="5126" max="5126" width="13.7109375" customWidth="1"/>
    <col min="5127" max="5127" width="14.140625" customWidth="1"/>
    <col min="5128" max="5129" width="12" customWidth="1"/>
    <col min="5130" max="5130" width="13.28515625" bestFit="1" customWidth="1"/>
    <col min="5378" max="5378" width="47.140625" customWidth="1"/>
    <col min="5379" max="5379" width="12.7109375" customWidth="1"/>
    <col min="5380" max="5381" width="13" customWidth="1"/>
    <col min="5382" max="5382" width="13.7109375" customWidth="1"/>
    <col min="5383" max="5383" width="14.140625" customWidth="1"/>
    <col min="5384" max="5385" width="12" customWidth="1"/>
    <col min="5386" max="5386" width="13.28515625" bestFit="1" customWidth="1"/>
    <col min="5634" max="5634" width="47.140625" customWidth="1"/>
    <col min="5635" max="5635" width="12.7109375" customWidth="1"/>
    <col min="5636" max="5637" width="13" customWidth="1"/>
    <col min="5638" max="5638" width="13.7109375" customWidth="1"/>
    <col min="5639" max="5639" width="14.140625" customWidth="1"/>
    <col min="5640" max="5641" width="12" customWidth="1"/>
    <col min="5642" max="5642" width="13.28515625" bestFit="1" customWidth="1"/>
    <col min="5890" max="5890" width="47.140625" customWidth="1"/>
    <col min="5891" max="5891" width="12.7109375" customWidth="1"/>
    <col min="5892" max="5893" width="13" customWidth="1"/>
    <col min="5894" max="5894" width="13.7109375" customWidth="1"/>
    <col min="5895" max="5895" width="14.140625" customWidth="1"/>
    <col min="5896" max="5897" width="12" customWidth="1"/>
    <col min="5898" max="5898" width="13.28515625" bestFit="1" customWidth="1"/>
    <col min="6146" max="6146" width="47.140625" customWidth="1"/>
    <col min="6147" max="6147" width="12.7109375" customWidth="1"/>
    <col min="6148" max="6149" width="13" customWidth="1"/>
    <col min="6150" max="6150" width="13.7109375" customWidth="1"/>
    <col min="6151" max="6151" width="14.140625" customWidth="1"/>
    <col min="6152" max="6153" width="12" customWidth="1"/>
    <col min="6154" max="6154" width="13.28515625" bestFit="1" customWidth="1"/>
    <col min="6402" max="6402" width="47.140625" customWidth="1"/>
    <col min="6403" max="6403" width="12.7109375" customWidth="1"/>
    <col min="6404" max="6405" width="13" customWidth="1"/>
    <col min="6406" max="6406" width="13.7109375" customWidth="1"/>
    <col min="6407" max="6407" width="14.140625" customWidth="1"/>
    <col min="6408" max="6409" width="12" customWidth="1"/>
    <col min="6410" max="6410" width="13.28515625" bestFit="1" customWidth="1"/>
    <col min="6658" max="6658" width="47.140625" customWidth="1"/>
    <col min="6659" max="6659" width="12.7109375" customWidth="1"/>
    <col min="6660" max="6661" width="13" customWidth="1"/>
    <col min="6662" max="6662" width="13.7109375" customWidth="1"/>
    <col min="6663" max="6663" width="14.140625" customWidth="1"/>
    <col min="6664" max="6665" width="12" customWidth="1"/>
    <col min="6666" max="6666" width="13.28515625" bestFit="1" customWidth="1"/>
    <col min="6914" max="6914" width="47.140625" customWidth="1"/>
    <col min="6915" max="6915" width="12.7109375" customWidth="1"/>
    <col min="6916" max="6917" width="13" customWidth="1"/>
    <col min="6918" max="6918" width="13.7109375" customWidth="1"/>
    <col min="6919" max="6919" width="14.140625" customWidth="1"/>
    <col min="6920" max="6921" width="12" customWidth="1"/>
    <col min="6922" max="6922" width="13.28515625" bestFit="1" customWidth="1"/>
    <col min="7170" max="7170" width="47.140625" customWidth="1"/>
    <col min="7171" max="7171" width="12.7109375" customWidth="1"/>
    <col min="7172" max="7173" width="13" customWidth="1"/>
    <col min="7174" max="7174" width="13.7109375" customWidth="1"/>
    <col min="7175" max="7175" width="14.140625" customWidth="1"/>
    <col min="7176" max="7177" width="12" customWidth="1"/>
    <col min="7178" max="7178" width="13.28515625" bestFit="1" customWidth="1"/>
    <col min="7426" max="7426" width="47.140625" customWidth="1"/>
    <col min="7427" max="7427" width="12.7109375" customWidth="1"/>
    <col min="7428" max="7429" width="13" customWidth="1"/>
    <col min="7430" max="7430" width="13.7109375" customWidth="1"/>
    <col min="7431" max="7431" width="14.140625" customWidth="1"/>
    <col min="7432" max="7433" width="12" customWidth="1"/>
    <col min="7434" max="7434" width="13.28515625" bestFit="1" customWidth="1"/>
    <col min="7682" max="7682" width="47.140625" customWidth="1"/>
    <col min="7683" max="7683" width="12.7109375" customWidth="1"/>
    <col min="7684" max="7685" width="13" customWidth="1"/>
    <col min="7686" max="7686" width="13.7109375" customWidth="1"/>
    <col min="7687" max="7687" width="14.140625" customWidth="1"/>
    <col min="7688" max="7689" width="12" customWidth="1"/>
    <col min="7690" max="7690" width="13.28515625" bestFit="1" customWidth="1"/>
    <col min="7938" max="7938" width="47.140625" customWidth="1"/>
    <col min="7939" max="7939" width="12.7109375" customWidth="1"/>
    <col min="7940" max="7941" width="13" customWidth="1"/>
    <col min="7942" max="7942" width="13.7109375" customWidth="1"/>
    <col min="7943" max="7943" width="14.140625" customWidth="1"/>
    <col min="7944" max="7945" width="12" customWidth="1"/>
    <col min="7946" max="7946" width="13.28515625" bestFit="1" customWidth="1"/>
    <col min="8194" max="8194" width="47.140625" customWidth="1"/>
    <col min="8195" max="8195" width="12.7109375" customWidth="1"/>
    <col min="8196" max="8197" width="13" customWidth="1"/>
    <col min="8198" max="8198" width="13.7109375" customWidth="1"/>
    <col min="8199" max="8199" width="14.140625" customWidth="1"/>
    <col min="8200" max="8201" width="12" customWidth="1"/>
    <col min="8202" max="8202" width="13.28515625" bestFit="1" customWidth="1"/>
    <col min="8450" max="8450" width="47.140625" customWidth="1"/>
    <col min="8451" max="8451" width="12.7109375" customWidth="1"/>
    <col min="8452" max="8453" width="13" customWidth="1"/>
    <col min="8454" max="8454" width="13.7109375" customWidth="1"/>
    <col min="8455" max="8455" width="14.140625" customWidth="1"/>
    <col min="8456" max="8457" width="12" customWidth="1"/>
    <col min="8458" max="8458" width="13.28515625" bestFit="1" customWidth="1"/>
    <col min="8706" max="8706" width="47.140625" customWidth="1"/>
    <col min="8707" max="8707" width="12.7109375" customWidth="1"/>
    <col min="8708" max="8709" width="13" customWidth="1"/>
    <col min="8710" max="8710" width="13.7109375" customWidth="1"/>
    <col min="8711" max="8711" width="14.140625" customWidth="1"/>
    <col min="8712" max="8713" width="12" customWidth="1"/>
    <col min="8714" max="8714" width="13.28515625" bestFit="1" customWidth="1"/>
    <col min="8962" max="8962" width="47.140625" customWidth="1"/>
    <col min="8963" max="8963" width="12.7109375" customWidth="1"/>
    <col min="8964" max="8965" width="13" customWidth="1"/>
    <col min="8966" max="8966" width="13.7109375" customWidth="1"/>
    <col min="8967" max="8967" width="14.140625" customWidth="1"/>
    <col min="8968" max="8969" width="12" customWidth="1"/>
    <col min="8970" max="8970" width="13.28515625" bestFit="1" customWidth="1"/>
    <col min="9218" max="9218" width="47.140625" customWidth="1"/>
    <col min="9219" max="9219" width="12.7109375" customWidth="1"/>
    <col min="9220" max="9221" width="13" customWidth="1"/>
    <col min="9222" max="9222" width="13.7109375" customWidth="1"/>
    <col min="9223" max="9223" width="14.140625" customWidth="1"/>
    <col min="9224" max="9225" width="12" customWidth="1"/>
    <col min="9226" max="9226" width="13.28515625" bestFit="1" customWidth="1"/>
    <col min="9474" max="9474" width="47.140625" customWidth="1"/>
    <col min="9475" max="9475" width="12.7109375" customWidth="1"/>
    <col min="9476" max="9477" width="13" customWidth="1"/>
    <col min="9478" max="9478" width="13.7109375" customWidth="1"/>
    <col min="9479" max="9479" width="14.140625" customWidth="1"/>
    <col min="9480" max="9481" width="12" customWidth="1"/>
    <col min="9482" max="9482" width="13.28515625" bestFit="1" customWidth="1"/>
    <col min="9730" max="9730" width="47.140625" customWidth="1"/>
    <col min="9731" max="9731" width="12.7109375" customWidth="1"/>
    <col min="9732" max="9733" width="13" customWidth="1"/>
    <col min="9734" max="9734" width="13.7109375" customWidth="1"/>
    <col min="9735" max="9735" width="14.140625" customWidth="1"/>
    <col min="9736" max="9737" width="12" customWidth="1"/>
    <col min="9738" max="9738" width="13.28515625" bestFit="1" customWidth="1"/>
    <col min="9986" max="9986" width="47.140625" customWidth="1"/>
    <col min="9987" max="9987" width="12.7109375" customWidth="1"/>
    <col min="9988" max="9989" width="13" customWidth="1"/>
    <col min="9990" max="9990" width="13.7109375" customWidth="1"/>
    <col min="9991" max="9991" width="14.140625" customWidth="1"/>
    <col min="9992" max="9993" width="12" customWidth="1"/>
    <col min="9994" max="9994" width="13.28515625" bestFit="1" customWidth="1"/>
    <col min="10242" max="10242" width="47.140625" customWidth="1"/>
    <col min="10243" max="10243" width="12.7109375" customWidth="1"/>
    <col min="10244" max="10245" width="13" customWidth="1"/>
    <col min="10246" max="10246" width="13.7109375" customWidth="1"/>
    <col min="10247" max="10247" width="14.140625" customWidth="1"/>
    <col min="10248" max="10249" width="12" customWidth="1"/>
    <col min="10250" max="10250" width="13.28515625" bestFit="1" customWidth="1"/>
    <col min="10498" max="10498" width="47.140625" customWidth="1"/>
    <col min="10499" max="10499" width="12.7109375" customWidth="1"/>
    <col min="10500" max="10501" width="13" customWidth="1"/>
    <col min="10502" max="10502" width="13.7109375" customWidth="1"/>
    <col min="10503" max="10503" width="14.140625" customWidth="1"/>
    <col min="10504" max="10505" width="12" customWidth="1"/>
    <col min="10506" max="10506" width="13.28515625" bestFit="1" customWidth="1"/>
    <col min="10754" max="10754" width="47.140625" customWidth="1"/>
    <col min="10755" max="10755" width="12.7109375" customWidth="1"/>
    <col min="10756" max="10757" width="13" customWidth="1"/>
    <col min="10758" max="10758" width="13.7109375" customWidth="1"/>
    <col min="10759" max="10759" width="14.140625" customWidth="1"/>
    <col min="10760" max="10761" width="12" customWidth="1"/>
    <col min="10762" max="10762" width="13.28515625" bestFit="1" customWidth="1"/>
    <col min="11010" max="11010" width="47.140625" customWidth="1"/>
    <col min="11011" max="11011" width="12.7109375" customWidth="1"/>
    <col min="11012" max="11013" width="13" customWidth="1"/>
    <col min="11014" max="11014" width="13.7109375" customWidth="1"/>
    <col min="11015" max="11015" width="14.140625" customWidth="1"/>
    <col min="11016" max="11017" width="12" customWidth="1"/>
    <col min="11018" max="11018" width="13.28515625" bestFit="1" customWidth="1"/>
    <col min="11266" max="11266" width="47.140625" customWidth="1"/>
    <col min="11267" max="11267" width="12.7109375" customWidth="1"/>
    <col min="11268" max="11269" width="13" customWidth="1"/>
    <col min="11270" max="11270" width="13.7109375" customWidth="1"/>
    <col min="11271" max="11271" width="14.140625" customWidth="1"/>
    <col min="11272" max="11273" width="12" customWidth="1"/>
    <col min="11274" max="11274" width="13.28515625" bestFit="1" customWidth="1"/>
    <col min="11522" max="11522" width="47.140625" customWidth="1"/>
    <col min="11523" max="11523" width="12.7109375" customWidth="1"/>
    <col min="11524" max="11525" width="13" customWidth="1"/>
    <col min="11526" max="11526" width="13.7109375" customWidth="1"/>
    <col min="11527" max="11527" width="14.140625" customWidth="1"/>
    <col min="11528" max="11529" width="12" customWidth="1"/>
    <col min="11530" max="11530" width="13.28515625" bestFit="1" customWidth="1"/>
    <col min="11778" max="11778" width="47.140625" customWidth="1"/>
    <col min="11779" max="11779" width="12.7109375" customWidth="1"/>
    <col min="11780" max="11781" width="13" customWidth="1"/>
    <col min="11782" max="11782" width="13.7109375" customWidth="1"/>
    <col min="11783" max="11783" width="14.140625" customWidth="1"/>
    <col min="11784" max="11785" width="12" customWidth="1"/>
    <col min="11786" max="11786" width="13.28515625" bestFit="1" customWidth="1"/>
    <col min="12034" max="12034" width="47.140625" customWidth="1"/>
    <col min="12035" max="12035" width="12.7109375" customWidth="1"/>
    <col min="12036" max="12037" width="13" customWidth="1"/>
    <col min="12038" max="12038" width="13.7109375" customWidth="1"/>
    <col min="12039" max="12039" width="14.140625" customWidth="1"/>
    <col min="12040" max="12041" width="12" customWidth="1"/>
    <col min="12042" max="12042" width="13.28515625" bestFit="1" customWidth="1"/>
    <col min="12290" max="12290" width="47.140625" customWidth="1"/>
    <col min="12291" max="12291" width="12.7109375" customWidth="1"/>
    <col min="12292" max="12293" width="13" customWidth="1"/>
    <col min="12294" max="12294" width="13.7109375" customWidth="1"/>
    <col min="12295" max="12295" width="14.140625" customWidth="1"/>
    <col min="12296" max="12297" width="12" customWidth="1"/>
    <col min="12298" max="12298" width="13.28515625" bestFit="1" customWidth="1"/>
    <col min="12546" max="12546" width="47.140625" customWidth="1"/>
    <col min="12547" max="12547" width="12.7109375" customWidth="1"/>
    <col min="12548" max="12549" width="13" customWidth="1"/>
    <col min="12550" max="12550" width="13.7109375" customWidth="1"/>
    <col min="12551" max="12551" width="14.140625" customWidth="1"/>
    <col min="12552" max="12553" width="12" customWidth="1"/>
    <col min="12554" max="12554" width="13.28515625" bestFit="1" customWidth="1"/>
    <col min="12802" max="12802" width="47.140625" customWidth="1"/>
    <col min="12803" max="12803" width="12.7109375" customWidth="1"/>
    <col min="12804" max="12805" width="13" customWidth="1"/>
    <col min="12806" max="12806" width="13.7109375" customWidth="1"/>
    <col min="12807" max="12807" width="14.140625" customWidth="1"/>
    <col min="12808" max="12809" width="12" customWidth="1"/>
    <col min="12810" max="12810" width="13.28515625" bestFit="1" customWidth="1"/>
    <col min="13058" max="13058" width="47.140625" customWidth="1"/>
    <col min="13059" max="13059" width="12.7109375" customWidth="1"/>
    <col min="13060" max="13061" width="13" customWidth="1"/>
    <col min="13062" max="13062" width="13.7109375" customWidth="1"/>
    <col min="13063" max="13063" width="14.140625" customWidth="1"/>
    <col min="13064" max="13065" width="12" customWidth="1"/>
    <col min="13066" max="13066" width="13.28515625" bestFit="1" customWidth="1"/>
    <col min="13314" max="13314" width="47.140625" customWidth="1"/>
    <col min="13315" max="13315" width="12.7109375" customWidth="1"/>
    <col min="13316" max="13317" width="13" customWidth="1"/>
    <col min="13318" max="13318" width="13.7109375" customWidth="1"/>
    <col min="13319" max="13319" width="14.140625" customWidth="1"/>
    <col min="13320" max="13321" width="12" customWidth="1"/>
    <col min="13322" max="13322" width="13.28515625" bestFit="1" customWidth="1"/>
    <col min="13570" max="13570" width="47.140625" customWidth="1"/>
    <col min="13571" max="13571" width="12.7109375" customWidth="1"/>
    <col min="13572" max="13573" width="13" customWidth="1"/>
    <col min="13574" max="13574" width="13.7109375" customWidth="1"/>
    <col min="13575" max="13575" width="14.140625" customWidth="1"/>
    <col min="13576" max="13577" width="12" customWidth="1"/>
    <col min="13578" max="13578" width="13.28515625" bestFit="1" customWidth="1"/>
    <col min="13826" max="13826" width="47.140625" customWidth="1"/>
    <col min="13827" max="13827" width="12.7109375" customWidth="1"/>
    <col min="13828" max="13829" width="13" customWidth="1"/>
    <col min="13830" max="13830" width="13.7109375" customWidth="1"/>
    <col min="13831" max="13831" width="14.140625" customWidth="1"/>
    <col min="13832" max="13833" width="12" customWidth="1"/>
    <col min="13834" max="13834" width="13.28515625" bestFit="1" customWidth="1"/>
    <col min="14082" max="14082" width="47.140625" customWidth="1"/>
    <col min="14083" max="14083" width="12.7109375" customWidth="1"/>
    <col min="14084" max="14085" width="13" customWidth="1"/>
    <col min="14086" max="14086" width="13.7109375" customWidth="1"/>
    <col min="14087" max="14087" width="14.140625" customWidth="1"/>
    <col min="14088" max="14089" width="12" customWidth="1"/>
    <col min="14090" max="14090" width="13.28515625" bestFit="1" customWidth="1"/>
    <col min="14338" max="14338" width="47.140625" customWidth="1"/>
    <col min="14339" max="14339" width="12.7109375" customWidth="1"/>
    <col min="14340" max="14341" width="13" customWidth="1"/>
    <col min="14342" max="14342" width="13.7109375" customWidth="1"/>
    <col min="14343" max="14343" width="14.140625" customWidth="1"/>
    <col min="14344" max="14345" width="12" customWidth="1"/>
    <col min="14346" max="14346" width="13.28515625" bestFit="1" customWidth="1"/>
    <col min="14594" max="14594" width="47.140625" customWidth="1"/>
    <col min="14595" max="14595" width="12.7109375" customWidth="1"/>
    <col min="14596" max="14597" width="13" customWidth="1"/>
    <col min="14598" max="14598" width="13.7109375" customWidth="1"/>
    <col min="14599" max="14599" width="14.140625" customWidth="1"/>
    <col min="14600" max="14601" width="12" customWidth="1"/>
    <col min="14602" max="14602" width="13.28515625" bestFit="1" customWidth="1"/>
    <col min="14850" max="14850" width="47.140625" customWidth="1"/>
    <col min="14851" max="14851" width="12.7109375" customWidth="1"/>
    <col min="14852" max="14853" width="13" customWidth="1"/>
    <col min="14854" max="14854" width="13.7109375" customWidth="1"/>
    <col min="14855" max="14855" width="14.140625" customWidth="1"/>
    <col min="14856" max="14857" width="12" customWidth="1"/>
    <col min="14858" max="14858" width="13.28515625" bestFit="1" customWidth="1"/>
    <col min="15106" max="15106" width="47.140625" customWidth="1"/>
    <col min="15107" max="15107" width="12.7109375" customWidth="1"/>
    <col min="15108" max="15109" width="13" customWidth="1"/>
    <col min="15110" max="15110" width="13.7109375" customWidth="1"/>
    <col min="15111" max="15111" width="14.140625" customWidth="1"/>
    <col min="15112" max="15113" width="12" customWidth="1"/>
    <col min="15114" max="15114" width="13.28515625" bestFit="1" customWidth="1"/>
    <col min="15362" max="15362" width="47.140625" customWidth="1"/>
    <col min="15363" max="15363" width="12.7109375" customWidth="1"/>
    <col min="15364" max="15365" width="13" customWidth="1"/>
    <col min="15366" max="15366" width="13.7109375" customWidth="1"/>
    <col min="15367" max="15367" width="14.140625" customWidth="1"/>
    <col min="15368" max="15369" width="12" customWidth="1"/>
    <col min="15370" max="15370" width="13.28515625" bestFit="1" customWidth="1"/>
    <col min="15618" max="15618" width="47.140625" customWidth="1"/>
    <col min="15619" max="15619" width="12.7109375" customWidth="1"/>
    <col min="15620" max="15621" width="13" customWidth="1"/>
    <col min="15622" max="15622" width="13.7109375" customWidth="1"/>
    <col min="15623" max="15623" width="14.140625" customWidth="1"/>
    <col min="15624" max="15625" width="12" customWidth="1"/>
    <col min="15626" max="15626" width="13.28515625" bestFit="1" customWidth="1"/>
    <col min="15874" max="15874" width="47.140625" customWidth="1"/>
    <col min="15875" max="15875" width="12.7109375" customWidth="1"/>
    <col min="15876" max="15877" width="13" customWidth="1"/>
    <col min="15878" max="15878" width="13.7109375" customWidth="1"/>
    <col min="15879" max="15879" width="14.140625" customWidth="1"/>
    <col min="15880" max="15881" width="12" customWidth="1"/>
    <col min="15882" max="15882" width="13.28515625" bestFit="1" customWidth="1"/>
    <col min="16130" max="16130" width="47.140625" customWidth="1"/>
    <col min="16131" max="16131" width="12.7109375" customWidth="1"/>
    <col min="16132" max="16133" width="13" customWidth="1"/>
    <col min="16134" max="16134" width="13.7109375" customWidth="1"/>
    <col min="16135" max="16135" width="14.140625" customWidth="1"/>
    <col min="16136" max="16137" width="12" customWidth="1"/>
    <col min="16138" max="16138" width="13.28515625" bestFit="1" customWidth="1"/>
  </cols>
  <sheetData>
    <row r="1" spans="1:11" x14ac:dyDescent="0.2">
      <c r="A1" s="681" t="s">
        <v>73</v>
      </c>
      <c r="B1" s="682"/>
      <c r="C1" s="682"/>
      <c r="D1" s="682"/>
      <c r="E1" s="682"/>
      <c r="F1" s="682"/>
      <c r="G1" s="683"/>
      <c r="H1" s="243"/>
      <c r="I1" s="243"/>
    </row>
    <row r="2" spans="1:11" ht="13.5" x14ac:dyDescent="0.25">
      <c r="A2" s="244"/>
      <c r="B2" s="2"/>
      <c r="C2" s="2"/>
      <c r="D2" s="245"/>
      <c r="E2" s="14"/>
      <c r="F2" s="2"/>
      <c r="G2" s="246"/>
      <c r="H2" s="2"/>
      <c r="I2" s="2"/>
    </row>
    <row r="3" spans="1:11" ht="13.5" x14ac:dyDescent="0.25">
      <c r="A3" s="247" t="s">
        <v>88</v>
      </c>
      <c r="B3" s="248" t="str">
        <f>'MEMORIA CALC.'!B3</f>
        <v>REFORMA DO SALÃO NOBRE E PSICOSOCIAL</v>
      </c>
      <c r="C3" s="14"/>
      <c r="D3" s="2"/>
      <c r="E3" s="122"/>
      <c r="F3" s="109"/>
      <c r="G3" s="246"/>
      <c r="H3" s="14"/>
      <c r="I3" s="14"/>
    </row>
    <row r="4" spans="1:11" ht="13.5" x14ac:dyDescent="0.25">
      <c r="A4" s="247" t="s">
        <v>89</v>
      </c>
      <c r="B4" s="2" t="str">
        <f>'MEMORIA CALC.'!B4</f>
        <v>BR 364 - KM 17 CASA DE SAUDE SANTA MARCELINA</v>
      </c>
      <c r="C4" s="14"/>
      <c r="D4" s="14"/>
      <c r="E4" s="249"/>
      <c r="F4" s="30"/>
      <c r="G4" s="246"/>
      <c r="H4" s="14"/>
      <c r="I4" s="14"/>
    </row>
    <row r="5" spans="1:11" ht="13.5" x14ac:dyDescent="0.25">
      <c r="A5" s="247" t="s">
        <v>90</v>
      </c>
      <c r="B5" s="2" t="str">
        <f>'MEMORIA CALC.'!B5</f>
        <v>PORTO VELHO - RONDÔNIA</v>
      </c>
      <c r="C5" s="14"/>
      <c r="D5" s="14"/>
      <c r="E5" s="2"/>
      <c r="F5" s="109"/>
      <c r="G5" s="246"/>
      <c r="H5" s="14"/>
      <c r="I5" s="250"/>
    </row>
    <row r="6" spans="1:11" ht="13.5" x14ac:dyDescent="0.25">
      <c r="A6" s="247" t="s">
        <v>91</v>
      </c>
      <c r="B6" s="2" t="str">
        <f>'MEMORIA CALC.'!B6</f>
        <v>238,20 M2</v>
      </c>
      <c r="C6" s="14"/>
      <c r="D6" s="14"/>
      <c r="E6" s="2"/>
      <c r="F6" s="14"/>
      <c r="G6" s="246"/>
      <c r="H6" s="14"/>
      <c r="I6" s="251"/>
    </row>
    <row r="7" spans="1:11" ht="13.5" customHeight="1" x14ac:dyDescent="0.2">
      <c r="A7" s="684" t="s">
        <v>74</v>
      </c>
      <c r="B7" s="685" t="s">
        <v>75</v>
      </c>
      <c r="C7" s="686" t="s">
        <v>76</v>
      </c>
      <c r="D7" s="686"/>
      <c r="E7" s="686"/>
      <c r="F7" s="687" t="s">
        <v>9</v>
      </c>
      <c r="G7" s="689" t="s">
        <v>77</v>
      </c>
      <c r="H7" s="252"/>
      <c r="I7" s="691" t="s">
        <v>9</v>
      </c>
    </row>
    <row r="8" spans="1:11" ht="15" customHeight="1" x14ac:dyDescent="0.2">
      <c r="A8" s="684"/>
      <c r="B8" s="685"/>
      <c r="C8" s="253" t="s">
        <v>78</v>
      </c>
      <c r="D8" s="253" t="s">
        <v>79</v>
      </c>
      <c r="E8" s="253" t="s">
        <v>80</v>
      </c>
      <c r="F8" s="688"/>
      <c r="G8" s="690"/>
      <c r="H8" s="252"/>
      <c r="I8" s="692"/>
    </row>
    <row r="9" spans="1:11" ht="15" customHeight="1" x14ac:dyDescent="0.2">
      <c r="A9" s="254" t="str">
        <f>'PLANILHA ORÇAM.'!A12</f>
        <v>1.0</v>
      </c>
      <c r="B9" s="255" t="str">
        <f>'PLANILHA ORÇAM.'!B12:I12</f>
        <v>ADMINISTRAÇÃO E CONTROLE</v>
      </c>
      <c r="C9" s="256">
        <v>0.36</v>
      </c>
      <c r="D9" s="256">
        <v>0.32</v>
      </c>
      <c r="E9" s="256">
        <v>0.32</v>
      </c>
      <c r="F9" s="672">
        <f>SUM(C10:E10)</f>
        <v>22886.16</v>
      </c>
      <c r="G9" s="674">
        <f>F9/F$39</f>
        <v>5.5038145983056279E-2</v>
      </c>
      <c r="H9" s="676"/>
      <c r="I9" s="678">
        <f>'PLANILHA ORÇAM.'!I14</f>
        <v>22886.16</v>
      </c>
    </row>
    <row r="10" spans="1:11" ht="15" customHeight="1" x14ac:dyDescent="0.25">
      <c r="A10" s="257" t="s">
        <v>81</v>
      </c>
      <c r="B10" s="258" t="s">
        <v>81</v>
      </c>
      <c r="C10" s="259">
        <f>C9*$I$9</f>
        <v>8239.0175999999992</v>
      </c>
      <c r="D10" s="259">
        <f>D9*$I$9</f>
        <v>7323.5712000000003</v>
      </c>
      <c r="E10" s="259">
        <f>E9*$I$9</f>
        <v>7323.5712000000003</v>
      </c>
      <c r="F10" s="673"/>
      <c r="G10" s="675"/>
      <c r="H10" s="677"/>
      <c r="I10" s="679"/>
    </row>
    <row r="11" spans="1:11" x14ac:dyDescent="0.2">
      <c r="A11" s="254" t="s">
        <v>103</v>
      </c>
      <c r="B11" s="255" t="str">
        <f>'[20]PLANILHA ORÇAM.'!B19</f>
        <v>SERVIÇOS PRELIMINARES</v>
      </c>
      <c r="C11" s="256">
        <v>1</v>
      </c>
      <c r="D11" s="256"/>
      <c r="E11" s="256"/>
      <c r="F11" s="672">
        <f>SUM(C12:E12)</f>
        <v>8167.47</v>
      </c>
      <c r="G11" s="674">
        <f>F11/F$39</f>
        <v>1.9641670169754676E-2</v>
      </c>
      <c r="H11" s="676"/>
      <c r="I11" s="678">
        <f>'PLANILHA ORÇAM.'!I19</f>
        <v>8167.47</v>
      </c>
    </row>
    <row r="12" spans="1:11" ht="13.5" x14ac:dyDescent="0.25">
      <c r="A12" s="257" t="s">
        <v>81</v>
      </c>
      <c r="B12" s="258" t="s">
        <v>81</v>
      </c>
      <c r="C12" s="259">
        <f>C11*$I$11</f>
        <v>8167.47</v>
      </c>
      <c r="D12" s="259"/>
      <c r="E12" s="259"/>
      <c r="F12" s="673"/>
      <c r="G12" s="675"/>
      <c r="H12" s="677"/>
      <c r="I12" s="679"/>
    </row>
    <row r="13" spans="1:11" x14ac:dyDescent="0.2">
      <c r="A13" s="260" t="s">
        <v>113</v>
      </c>
      <c r="B13" s="261" t="str">
        <f>'[20]PLANILHA ORÇAM.'!B25:H25</f>
        <v>DEMOLIÇÕES E RETIRADAS</v>
      </c>
      <c r="C13" s="262">
        <v>1</v>
      </c>
      <c r="D13" s="262"/>
      <c r="E13" s="262"/>
      <c r="F13" s="672">
        <f>SUM(C14:E14)</f>
        <v>14062.72</v>
      </c>
      <c r="G13" s="674">
        <f>F13/F$39</f>
        <v>3.3818955922655665E-2</v>
      </c>
      <c r="H13" s="676"/>
      <c r="I13" s="678">
        <f>'PLANILHA ORÇAM.'!I30</f>
        <v>14062.72</v>
      </c>
      <c r="J13" s="579">
        <f>C9+D9+E9</f>
        <v>1</v>
      </c>
    </row>
    <row r="14" spans="1:11" ht="13.5" x14ac:dyDescent="0.25">
      <c r="A14" s="257" t="s">
        <v>81</v>
      </c>
      <c r="B14" s="258" t="s">
        <v>81</v>
      </c>
      <c r="C14" s="259">
        <f>C13*$I$13</f>
        <v>14062.72</v>
      </c>
      <c r="D14" s="259"/>
      <c r="E14" s="263"/>
      <c r="F14" s="673"/>
      <c r="G14" s="675"/>
      <c r="H14" s="677"/>
      <c r="I14" s="679" t="s">
        <v>81</v>
      </c>
    </row>
    <row r="15" spans="1:11" x14ac:dyDescent="0.2">
      <c r="A15" s="260" t="s">
        <v>119</v>
      </c>
      <c r="B15" s="261" t="str">
        <f>'[20]PLANILHA ORÇAM.'!B42:H42</f>
        <v>MOVIMENTO DE TERRA</v>
      </c>
      <c r="C15" s="262">
        <v>1</v>
      </c>
      <c r="D15" s="262"/>
      <c r="E15" s="262"/>
      <c r="F15" s="672">
        <f>SUM(C16:E16)</f>
        <v>1373.47</v>
      </c>
      <c r="G15" s="674">
        <f>F15/F$39</f>
        <v>3.3030111807025868E-3</v>
      </c>
      <c r="H15" s="676"/>
      <c r="I15" s="678">
        <f>'PLANILHA ORÇAM.'!I34</f>
        <v>1373.47</v>
      </c>
    </row>
    <row r="16" spans="1:11" ht="13.5" x14ac:dyDescent="0.25">
      <c r="A16" s="257" t="s">
        <v>81</v>
      </c>
      <c r="B16" s="258" t="s">
        <v>81</v>
      </c>
      <c r="C16" s="259">
        <f>C15*$I$15</f>
        <v>1373.47</v>
      </c>
      <c r="D16" s="259"/>
      <c r="E16" s="263"/>
      <c r="F16" s="673"/>
      <c r="G16" s="675"/>
      <c r="H16" s="677"/>
      <c r="I16" s="679" t="s">
        <v>81</v>
      </c>
      <c r="K16" s="281"/>
    </row>
    <row r="17" spans="1:11" x14ac:dyDescent="0.2">
      <c r="A17" s="260" t="s">
        <v>130</v>
      </c>
      <c r="B17" s="261" t="str">
        <f>'[20]PLANILHA ORÇAM.'!B47</f>
        <v>INFRA ESTRUTURA</v>
      </c>
      <c r="C17" s="262">
        <v>1</v>
      </c>
      <c r="D17" s="262"/>
      <c r="E17" s="262"/>
      <c r="F17" s="672">
        <f>SUM(C18:E18)</f>
        <v>23785.17</v>
      </c>
      <c r="G17" s="674">
        <f>F17/F$39</f>
        <v>5.7200144484343844E-2</v>
      </c>
      <c r="H17" s="676"/>
      <c r="I17" s="678">
        <f>'PLANILHA ORÇAM.'!I47</f>
        <v>23785.17</v>
      </c>
    </row>
    <row r="18" spans="1:11" ht="13.5" x14ac:dyDescent="0.25">
      <c r="A18" s="257" t="s">
        <v>81</v>
      </c>
      <c r="B18" s="258" t="s">
        <v>81</v>
      </c>
      <c r="C18" s="259">
        <f>C17*$I$17</f>
        <v>23785.17</v>
      </c>
      <c r="D18" s="259"/>
      <c r="E18" s="259"/>
      <c r="F18" s="673"/>
      <c r="G18" s="675"/>
      <c r="H18" s="677"/>
      <c r="I18" s="679" t="s">
        <v>81</v>
      </c>
    </row>
    <row r="19" spans="1:11" x14ac:dyDescent="0.2">
      <c r="A19" s="260" t="s">
        <v>143</v>
      </c>
      <c r="B19" s="261" t="str">
        <f>'[20]PLANILHA ORÇAM.'!B62</f>
        <v>SUPER ESTRUTURA</v>
      </c>
      <c r="C19" s="256">
        <v>1</v>
      </c>
      <c r="D19" s="256"/>
      <c r="E19" s="262"/>
      <c r="F19" s="672">
        <f>SUM(C20:E20)</f>
        <v>15001.09</v>
      </c>
      <c r="G19" s="674">
        <f>F19/F$39</f>
        <v>3.6075609946140626E-2</v>
      </c>
      <c r="H19" s="676"/>
      <c r="I19" s="678">
        <f>'PLANILHA ORÇAM.'!I59</f>
        <v>15001.09</v>
      </c>
    </row>
    <row r="20" spans="1:11" ht="13.5" x14ac:dyDescent="0.25">
      <c r="A20" s="257" t="s">
        <v>81</v>
      </c>
      <c r="B20" s="258" t="s">
        <v>81</v>
      </c>
      <c r="C20" s="259">
        <f>I19*C19</f>
        <v>15001.09</v>
      </c>
      <c r="D20" s="259"/>
      <c r="E20" s="259"/>
      <c r="F20" s="673"/>
      <c r="G20" s="675"/>
      <c r="H20" s="677"/>
      <c r="I20" s="679" t="s">
        <v>81</v>
      </c>
    </row>
    <row r="21" spans="1:11" x14ac:dyDescent="0.2">
      <c r="A21" s="260" t="s">
        <v>147</v>
      </c>
      <c r="B21" s="261" t="str">
        <f>'[20]PLANILHA ORÇAM.'!B73:D73</f>
        <v>ALVENARIA</v>
      </c>
      <c r="C21" s="256"/>
      <c r="D21" s="256">
        <v>1</v>
      </c>
      <c r="E21" s="262"/>
      <c r="F21" s="672">
        <f>SUM(C22:E22)</f>
        <v>10239.51</v>
      </c>
      <c r="G21" s="674">
        <f>F21/F$39</f>
        <v>2.4624648528847329E-2</v>
      </c>
      <c r="H21" s="676"/>
      <c r="I21" s="678">
        <f>'PLANILHA ORÇAM.'!I62</f>
        <v>10239.51</v>
      </c>
      <c r="K21" s="281"/>
    </row>
    <row r="22" spans="1:11" ht="13.5" x14ac:dyDescent="0.25">
      <c r="A22" s="257" t="s">
        <v>81</v>
      </c>
      <c r="B22" s="258" t="s">
        <v>81</v>
      </c>
      <c r="C22" s="263"/>
      <c r="D22" s="259">
        <f>I21*D21</f>
        <v>10239.51</v>
      </c>
      <c r="E22" s="259"/>
      <c r="F22" s="673"/>
      <c r="G22" s="675"/>
      <c r="H22" s="677"/>
      <c r="I22" s="679" t="s">
        <v>81</v>
      </c>
    </row>
    <row r="23" spans="1:11" x14ac:dyDescent="0.2">
      <c r="A23" s="260" t="s">
        <v>153</v>
      </c>
      <c r="B23" s="261" t="str">
        <f>'[20]PLANILHA ORÇAM.'!B76</f>
        <v>COBERTURA</v>
      </c>
      <c r="C23" s="256"/>
      <c r="D23" s="262">
        <v>1</v>
      </c>
      <c r="E23" s="262"/>
      <c r="F23" s="672">
        <f>SUM(C24:E24)</f>
        <v>133338.85</v>
      </c>
      <c r="G23" s="674">
        <f>F23/F$39</f>
        <v>0.32066205477514986</v>
      </c>
      <c r="H23" s="676"/>
      <c r="I23" s="678">
        <f>'PLANILHA ORÇAM.'!I72</f>
        <v>133338.85</v>
      </c>
    </row>
    <row r="24" spans="1:11" ht="13.5" x14ac:dyDescent="0.25">
      <c r="A24" s="257" t="s">
        <v>81</v>
      </c>
      <c r="B24" s="258" t="s">
        <v>81</v>
      </c>
      <c r="C24" s="263"/>
      <c r="D24" s="259">
        <f>D23*$I$23</f>
        <v>133338.85</v>
      </c>
      <c r="E24" s="259"/>
      <c r="F24" s="673"/>
      <c r="G24" s="675"/>
      <c r="H24" s="677"/>
      <c r="I24" s="679" t="s">
        <v>81</v>
      </c>
    </row>
    <row r="25" spans="1:11" x14ac:dyDescent="0.2">
      <c r="A25" s="260" t="s">
        <v>159</v>
      </c>
      <c r="B25" s="261" t="str">
        <f>'[20]PLANILHA ORÇAM.'!B89</f>
        <v>REVESTIMENTOS DE PISOS</v>
      </c>
      <c r="C25" s="262"/>
      <c r="D25" s="262"/>
      <c r="E25" s="262">
        <v>1</v>
      </c>
      <c r="F25" s="672">
        <f>SUM(C26:E26)</f>
        <v>43578.73</v>
      </c>
      <c r="G25" s="674">
        <f>F25/F$39</f>
        <v>0.10480100215572181</v>
      </c>
      <c r="H25" s="676"/>
      <c r="I25" s="678">
        <f>'PLANILHA ORÇAM.'!I79</f>
        <v>43578.73</v>
      </c>
      <c r="J25" s="264"/>
    </row>
    <row r="26" spans="1:11" ht="13.5" x14ac:dyDescent="0.25">
      <c r="A26" s="257" t="s">
        <v>81</v>
      </c>
      <c r="B26" s="258" t="s">
        <v>81</v>
      </c>
      <c r="C26" s="259"/>
      <c r="D26" s="259"/>
      <c r="E26" s="259">
        <f>E25*$I$25</f>
        <v>43578.73</v>
      </c>
      <c r="F26" s="673"/>
      <c r="G26" s="675"/>
      <c r="H26" s="677"/>
      <c r="I26" s="679"/>
    </row>
    <row r="27" spans="1:11" ht="13.5" customHeight="1" x14ac:dyDescent="0.2">
      <c r="A27" s="260" t="s">
        <v>169</v>
      </c>
      <c r="B27" s="261" t="str">
        <f>'[20]PLANILHA ORÇAM.'!B96:H96</f>
        <v>REVESTIMENTOS DE PAREDES</v>
      </c>
      <c r="C27" s="262"/>
      <c r="D27" s="262"/>
      <c r="E27" s="262">
        <v>1</v>
      </c>
      <c r="F27" s="672">
        <f>SUM(C28:E28)</f>
        <v>26060.7</v>
      </c>
      <c r="G27" s="674">
        <f>F27/F$39</f>
        <v>6.2672489007357932E-2</v>
      </c>
      <c r="H27" s="676"/>
      <c r="I27" s="678">
        <f>'PLANILHA ORÇAM.'!I85</f>
        <v>26060.7</v>
      </c>
    </row>
    <row r="28" spans="1:11" ht="13.5" x14ac:dyDescent="0.25">
      <c r="A28" s="257"/>
      <c r="B28" s="258"/>
      <c r="C28" s="265"/>
      <c r="D28" s="265"/>
      <c r="E28" s="265">
        <f>I27*E27</f>
        <v>26060.7</v>
      </c>
      <c r="F28" s="673"/>
      <c r="G28" s="675"/>
      <c r="H28" s="677"/>
      <c r="I28" s="679"/>
    </row>
    <row r="29" spans="1:11" ht="13.5" x14ac:dyDescent="0.25">
      <c r="A29" s="260" t="s">
        <v>176</v>
      </c>
      <c r="B29" s="261" t="str">
        <f>'[20]PLANILHA ORÇAM.'!B102:H102</f>
        <v>ESQUADRIAS</v>
      </c>
      <c r="C29" s="265"/>
      <c r="D29" s="262"/>
      <c r="E29" s="262">
        <v>1</v>
      </c>
      <c r="F29" s="672">
        <f>SUM(C30:E30)</f>
        <v>30683.81</v>
      </c>
      <c r="G29" s="674">
        <f>F29/F$39</f>
        <v>7.3790448642164622E-2</v>
      </c>
      <c r="H29" s="676"/>
      <c r="I29" s="680">
        <f>'PLANILHA ORÇAM.'!I91</f>
        <v>30683.81</v>
      </c>
    </row>
    <row r="30" spans="1:11" ht="13.5" x14ac:dyDescent="0.25">
      <c r="A30" s="257"/>
      <c r="B30" s="258"/>
      <c r="C30" s="265"/>
      <c r="D30" s="259"/>
      <c r="E30" s="259">
        <f>I29*E29</f>
        <v>30683.81</v>
      </c>
      <c r="F30" s="673"/>
      <c r="G30" s="675"/>
      <c r="H30" s="677"/>
      <c r="I30" s="680"/>
    </row>
    <row r="31" spans="1:11" x14ac:dyDescent="0.2">
      <c r="A31" s="260" t="s">
        <v>183</v>
      </c>
      <c r="B31" s="261" t="str">
        <f>'[20]PLANILHA ORÇAM.'!B111:H111</f>
        <v>PINTURA</v>
      </c>
      <c r="C31" s="256"/>
      <c r="D31" s="262"/>
      <c r="E31" s="262">
        <v>1</v>
      </c>
      <c r="F31" s="672">
        <f>SUM(C32:E32)</f>
        <v>11973.59</v>
      </c>
      <c r="G31" s="674">
        <f>F31/F$39</f>
        <v>2.8794878405169887E-2</v>
      </c>
      <c r="H31" s="676"/>
      <c r="I31" s="678">
        <f>'PLANILHA ORÇAM.'!I95</f>
        <v>11973.59</v>
      </c>
    </row>
    <row r="32" spans="1:11" ht="13.5" x14ac:dyDescent="0.25">
      <c r="A32" s="257"/>
      <c r="B32" s="258"/>
      <c r="C32" s="259"/>
      <c r="D32" s="259"/>
      <c r="E32" s="259">
        <f>E31*$I$31</f>
        <v>11973.59</v>
      </c>
      <c r="F32" s="673"/>
      <c r="G32" s="675"/>
      <c r="H32" s="677"/>
      <c r="I32" s="679"/>
    </row>
    <row r="33" spans="1:9" x14ac:dyDescent="0.2">
      <c r="A33" s="260" t="s">
        <v>207</v>
      </c>
      <c r="B33" s="261" t="str">
        <f>'[20]PLANILHA ORÇAM.'!B118:H118</f>
        <v xml:space="preserve">INSTALAÇÕES HIDROSSANITÁRIAS      </v>
      </c>
      <c r="C33" s="256"/>
      <c r="D33" s="262"/>
      <c r="E33" s="262">
        <v>1</v>
      </c>
      <c r="F33" s="672">
        <f>SUM(C34:E34)</f>
        <v>11927.05</v>
      </c>
      <c r="G33" s="674">
        <f>F33/F$39</f>
        <v>2.8682955945742376E-2</v>
      </c>
      <c r="H33" s="676"/>
      <c r="I33" s="678">
        <f>'PLANILHA ORÇAM.'!I132</f>
        <v>11927.05</v>
      </c>
    </row>
    <row r="34" spans="1:9" ht="13.5" x14ac:dyDescent="0.25">
      <c r="A34" s="257"/>
      <c r="B34" s="258"/>
      <c r="C34" s="259"/>
      <c r="D34" s="259"/>
      <c r="E34" s="259">
        <f>E33*$I$33</f>
        <v>11927.05</v>
      </c>
      <c r="F34" s="673"/>
      <c r="G34" s="675"/>
      <c r="H34" s="677"/>
      <c r="I34" s="679"/>
    </row>
    <row r="35" spans="1:9" x14ac:dyDescent="0.2">
      <c r="A35" s="260" t="s">
        <v>247</v>
      </c>
      <c r="B35" s="261" t="str">
        <f>'[20]PLANILHA ORÇAM.'!B171:H171</f>
        <v>ELÉTRICO</v>
      </c>
      <c r="C35" s="262"/>
      <c r="D35" s="262">
        <v>0.5</v>
      </c>
      <c r="E35" s="262">
        <v>0.5</v>
      </c>
      <c r="F35" s="672">
        <f>SUM(C36:E36)</f>
        <v>29810.48</v>
      </c>
      <c r="G35" s="674">
        <f>F35/F$39</f>
        <v>7.1690207097432665E-2</v>
      </c>
      <c r="H35" s="676"/>
      <c r="I35" s="678">
        <f>'PLANILHA ORÇAM.'!I169</f>
        <v>29810.48</v>
      </c>
    </row>
    <row r="36" spans="1:9" ht="13.5" x14ac:dyDescent="0.25">
      <c r="A36" s="257"/>
      <c r="B36" s="258"/>
      <c r="C36" s="259"/>
      <c r="D36" s="259">
        <f>D35*$I$35</f>
        <v>14905.24</v>
      </c>
      <c r="E36" s="259">
        <f>E35*$I$35</f>
        <v>14905.24</v>
      </c>
      <c r="F36" s="673"/>
      <c r="G36" s="675"/>
      <c r="H36" s="677"/>
      <c r="I36" s="679"/>
    </row>
    <row r="37" spans="1:9" ht="13.5" x14ac:dyDescent="0.25">
      <c r="A37" s="260" t="s">
        <v>556</v>
      </c>
      <c r="B37" s="261" t="str">
        <f>'[20]PLANILHA ORÇAM.'!B208</f>
        <v>DIVERSOS</v>
      </c>
      <c r="C37" s="263"/>
      <c r="D37" s="262">
        <v>0.5</v>
      </c>
      <c r="E37" s="262">
        <v>0.5</v>
      </c>
      <c r="F37" s="672">
        <f>SUM(C38:E38)</f>
        <v>32934.800000000003</v>
      </c>
      <c r="G37" s="674">
        <f>F37/F$39</f>
        <v>7.9203777755759902E-2</v>
      </c>
      <c r="H37" s="676"/>
      <c r="I37" s="678">
        <f>'PLANILHA ORÇAM.'!I174</f>
        <v>32934.800000000003</v>
      </c>
    </row>
    <row r="38" spans="1:9" ht="13.5" x14ac:dyDescent="0.25">
      <c r="A38" s="257"/>
      <c r="B38" s="258"/>
      <c r="C38" s="263"/>
      <c r="D38" s="259">
        <f>D37*$I$37</f>
        <v>16467.400000000001</v>
      </c>
      <c r="E38" s="259">
        <f>E37*$I$37</f>
        <v>16467.400000000001</v>
      </c>
      <c r="F38" s="673"/>
      <c r="G38" s="675"/>
      <c r="H38" s="677"/>
      <c r="I38" s="679"/>
    </row>
    <row r="39" spans="1:9" ht="13.5" x14ac:dyDescent="0.25">
      <c r="A39" s="257" t="s">
        <v>81</v>
      </c>
      <c r="B39" s="266" t="s">
        <v>426</v>
      </c>
      <c r="C39" s="259">
        <f>C12+C14+C16+C18+C20+C10</f>
        <v>70628.937600000005</v>
      </c>
      <c r="D39" s="259">
        <f>D22+D24+D36+D38+D10</f>
        <v>182274.57120000001</v>
      </c>
      <c r="E39" s="259">
        <f>E21+E12+E14+E16+E18+E20+E22+E24+E26+E28+E30+E34+E36+E32+E38+E10</f>
        <v>162920.09120000002</v>
      </c>
      <c r="F39" s="267">
        <f>SUM(F9:F38)</f>
        <v>415823.6</v>
      </c>
      <c r="G39" s="268">
        <f>SUM(G9:G38)</f>
        <v>1</v>
      </c>
      <c r="H39" s="269"/>
      <c r="I39" s="270">
        <f>ROUND(SUM(I9:I38),2)</f>
        <v>415823.6</v>
      </c>
    </row>
    <row r="40" spans="1:9" ht="13.5" x14ac:dyDescent="0.25">
      <c r="A40" s="257" t="s">
        <v>81</v>
      </c>
      <c r="B40" s="266" t="s">
        <v>82</v>
      </c>
      <c r="C40" s="582">
        <f>C39/F39</f>
        <v>0.16985312425749768</v>
      </c>
      <c r="D40" s="582">
        <f>D39/I39</f>
        <v>0.43834590244517152</v>
      </c>
      <c r="E40" s="582">
        <f>E39/I39</f>
        <v>0.39180097329733099</v>
      </c>
      <c r="F40" s="271" t="s">
        <v>81</v>
      </c>
      <c r="G40" s="272"/>
      <c r="H40" s="273"/>
      <c r="I40" s="274" t="s">
        <v>81</v>
      </c>
    </row>
    <row r="41" spans="1:9" ht="13.5" x14ac:dyDescent="0.25">
      <c r="A41" s="257" t="s">
        <v>81</v>
      </c>
      <c r="B41" s="266" t="s">
        <v>83</v>
      </c>
      <c r="C41" s="259">
        <f>C39*1.213</f>
        <v>85672.901308800007</v>
      </c>
      <c r="D41" s="259">
        <f t="shared" ref="D41:E41" si="0">D39*1.213</f>
        <v>221099.05486560002</v>
      </c>
      <c r="E41" s="259">
        <f t="shared" si="0"/>
        <v>197622.07062560006</v>
      </c>
      <c r="F41" s="275"/>
      <c r="G41" s="276"/>
      <c r="H41" s="273"/>
      <c r="I41" s="274"/>
    </row>
    <row r="42" spans="1:9" ht="13.5" x14ac:dyDescent="0.25">
      <c r="A42" s="257" t="s">
        <v>81</v>
      </c>
      <c r="B42" s="266" t="s">
        <v>84</v>
      </c>
      <c r="C42" s="582">
        <f>C40</f>
        <v>0.16985312425749768</v>
      </c>
      <c r="D42" s="582">
        <f>C42+D40</f>
        <v>0.60819902670266923</v>
      </c>
      <c r="E42" s="582">
        <f>D42+E40</f>
        <v>1.0000000000000002</v>
      </c>
      <c r="F42" s="275" t="s">
        <v>81</v>
      </c>
      <c r="G42" s="277"/>
      <c r="H42" s="273"/>
      <c r="I42" s="274" t="s">
        <v>81</v>
      </c>
    </row>
    <row r="43" spans="1:9" ht="13.5" x14ac:dyDescent="0.25">
      <c r="A43" s="482" t="s">
        <v>81</v>
      </c>
      <c r="B43" s="266" t="s">
        <v>85</v>
      </c>
      <c r="C43" s="278">
        <f>C41</f>
        <v>85672.901308800007</v>
      </c>
      <c r="D43" s="278">
        <f>C43+D41</f>
        <v>306771.95617440005</v>
      </c>
      <c r="E43" s="279">
        <f>D43+E41</f>
        <v>504394.02680000011</v>
      </c>
      <c r="G43" s="246"/>
      <c r="H43" s="273"/>
      <c r="I43" s="274" t="s">
        <v>81</v>
      </c>
    </row>
    <row r="44" spans="1:9" x14ac:dyDescent="0.2">
      <c r="A44" s="477"/>
      <c r="B44" s="478"/>
      <c r="C44" s="478"/>
      <c r="D44" s="478"/>
      <c r="E44" s="479"/>
      <c r="F44" s="478"/>
      <c r="G44" s="480"/>
      <c r="H44" s="280"/>
      <c r="I44" s="280"/>
    </row>
    <row r="45" spans="1:9" x14ac:dyDescent="0.2">
      <c r="A45" s="480"/>
      <c r="B45" s="480"/>
      <c r="C45" s="481"/>
      <c r="D45" s="480"/>
      <c r="E45" s="481"/>
      <c r="F45" s="480"/>
      <c r="G45" s="480"/>
    </row>
    <row r="46" spans="1:9" x14ac:dyDescent="0.2">
      <c r="A46" s="480"/>
      <c r="B46" s="480"/>
      <c r="C46" s="480"/>
      <c r="D46" s="480"/>
      <c r="E46" s="480"/>
      <c r="F46" s="480"/>
      <c r="G46" s="481"/>
    </row>
    <row r="47" spans="1:9" x14ac:dyDescent="0.2">
      <c r="A47" s="480"/>
      <c r="B47" s="480"/>
      <c r="C47" s="480"/>
      <c r="D47" s="480"/>
      <c r="E47" s="480"/>
      <c r="F47" s="480"/>
      <c r="G47" s="480"/>
      <c r="I47" s="282"/>
    </row>
    <row r="48" spans="1:9" x14ac:dyDescent="0.2">
      <c r="A48" s="480"/>
      <c r="B48" s="480"/>
      <c r="C48" s="480"/>
      <c r="D48" s="480"/>
      <c r="E48" s="480"/>
      <c r="F48" s="480"/>
      <c r="G48" s="480"/>
    </row>
    <row r="49" spans="4:5" x14ac:dyDescent="0.2">
      <c r="D49" s="281"/>
      <c r="E49" s="282"/>
    </row>
  </sheetData>
  <mergeCells count="67">
    <mergeCell ref="I7:I8"/>
    <mergeCell ref="F11:F12"/>
    <mergeCell ref="G11:G12"/>
    <mergeCell ref="H11:H12"/>
    <mergeCell ref="I11:I12"/>
    <mergeCell ref="F9:F10"/>
    <mergeCell ref="G9:G10"/>
    <mergeCell ref="H9:H10"/>
    <mergeCell ref="I9:I10"/>
    <mergeCell ref="A1:G1"/>
    <mergeCell ref="A7:A8"/>
    <mergeCell ref="B7:B8"/>
    <mergeCell ref="C7:E7"/>
    <mergeCell ref="F7:F8"/>
    <mergeCell ref="G7:G8"/>
    <mergeCell ref="F15:F16"/>
    <mergeCell ref="G15:G16"/>
    <mergeCell ref="H15:H16"/>
    <mergeCell ref="I15:I16"/>
    <mergeCell ref="F13:F14"/>
    <mergeCell ref="G13:G14"/>
    <mergeCell ref="H13:H14"/>
    <mergeCell ref="I13:I14"/>
    <mergeCell ref="F17:F18"/>
    <mergeCell ref="G17:G18"/>
    <mergeCell ref="H17:H18"/>
    <mergeCell ref="I17:I18"/>
    <mergeCell ref="F19:F20"/>
    <mergeCell ref="G19:G20"/>
    <mergeCell ref="H19:H20"/>
    <mergeCell ref="I19:I20"/>
    <mergeCell ref="F21:F22"/>
    <mergeCell ref="G21:G22"/>
    <mergeCell ref="H21:H22"/>
    <mergeCell ref="I21:I22"/>
    <mergeCell ref="F23:F24"/>
    <mergeCell ref="G23:G24"/>
    <mergeCell ref="H23:H24"/>
    <mergeCell ref="I23:I24"/>
    <mergeCell ref="F25:F26"/>
    <mergeCell ref="G25:G26"/>
    <mergeCell ref="H25:H26"/>
    <mergeCell ref="I25:I26"/>
    <mergeCell ref="F27:F28"/>
    <mergeCell ref="G27:G28"/>
    <mergeCell ref="H27:H28"/>
    <mergeCell ref="I27:I28"/>
    <mergeCell ref="F29:F30"/>
    <mergeCell ref="G29:G30"/>
    <mergeCell ref="H29:H30"/>
    <mergeCell ref="I29:I30"/>
    <mergeCell ref="F31:F32"/>
    <mergeCell ref="G31:G32"/>
    <mergeCell ref="H31:H32"/>
    <mergeCell ref="I31:I32"/>
    <mergeCell ref="F37:F38"/>
    <mergeCell ref="G37:G38"/>
    <mergeCell ref="H37:H38"/>
    <mergeCell ref="I37:I38"/>
    <mergeCell ref="F33:F34"/>
    <mergeCell ref="G33:G34"/>
    <mergeCell ref="H33:H34"/>
    <mergeCell ref="I33:I34"/>
    <mergeCell ref="F35:F36"/>
    <mergeCell ref="G35:G36"/>
    <mergeCell ref="H35:H36"/>
    <mergeCell ref="I35:I36"/>
  </mergeCells>
  <printOptions horizontalCentered="1"/>
  <pageMargins left="0.51181102362204722" right="0.39370078740157483" top="0.59055118110236227" bottom="0.78740157480314965" header="0.51181102362204722" footer="0.59055118110236227"/>
  <pageSetup paperSize="9" scale="70" orientation="portrait" r:id="rId1"/>
  <colBreaks count="1" manualBreakCount="1">
    <brk id="7" max="1048575" man="1"/>
  </colBreaks>
  <ignoredErrors>
    <ignoredError sqref="F11:F38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C6A13-699D-406C-8033-2DAB27E97602}">
  <dimension ref="A1:J12"/>
  <sheetViews>
    <sheetView view="pageBreakPreview" zoomScaleNormal="100" zoomScaleSheetLayoutView="100" workbookViewId="0">
      <selection activeCell="F12" sqref="F12"/>
    </sheetView>
  </sheetViews>
  <sheetFormatPr defaultRowHeight="12.75" x14ac:dyDescent="0.2"/>
  <cols>
    <col min="1" max="1" width="12.7109375" customWidth="1"/>
    <col min="2" max="2" width="19" customWidth="1"/>
    <col min="5" max="5" width="15.140625" customWidth="1"/>
    <col min="6" max="6" width="16.28515625" customWidth="1"/>
    <col min="7" max="7" width="16.42578125" customWidth="1"/>
    <col min="10" max="10" width="14.5703125" customWidth="1"/>
  </cols>
  <sheetData>
    <row r="1" spans="1:10" ht="13.5" x14ac:dyDescent="0.25">
      <c r="A1" s="475"/>
      <c r="B1" s="475"/>
      <c r="C1" s="475"/>
      <c r="D1" s="475"/>
      <c r="E1" s="475"/>
      <c r="F1" s="475"/>
      <c r="G1" s="475"/>
      <c r="H1" s="475"/>
      <c r="I1" s="475"/>
      <c r="J1" s="475"/>
    </row>
    <row r="2" spans="1:10" ht="13.5" x14ac:dyDescent="0.2">
      <c r="A2" s="52" t="s">
        <v>458</v>
      </c>
      <c r="B2" s="184" t="str">
        <f>CPU!B2</f>
        <v>REFORMA DO SALÃO NOBRE E PSICOSOCIAL</v>
      </c>
      <c r="C2" s="472"/>
      <c r="D2" s="476"/>
      <c r="E2" s="476"/>
      <c r="F2" s="476"/>
      <c r="G2" s="472"/>
      <c r="H2" s="472"/>
      <c r="I2" s="472"/>
      <c r="J2" s="472"/>
    </row>
    <row r="3" spans="1:10" ht="13.5" x14ac:dyDescent="0.2">
      <c r="A3" s="52" t="s">
        <v>394</v>
      </c>
      <c r="B3" s="111" t="str">
        <f>CPU!B3</f>
        <v>BR 364 - KM 17 CASA DE SAUDE SANTA MARCELINA</v>
      </c>
      <c r="C3" s="472"/>
      <c r="D3" s="476"/>
      <c r="E3" s="400"/>
      <c r="F3" s="472"/>
      <c r="G3" s="472"/>
      <c r="H3" s="472"/>
      <c r="I3" s="472"/>
      <c r="J3" s="472"/>
    </row>
    <row r="4" spans="1:10" ht="13.5" x14ac:dyDescent="0.2">
      <c r="A4" s="52" t="s">
        <v>395</v>
      </c>
      <c r="B4" s="111" t="s">
        <v>396</v>
      </c>
      <c r="C4" s="472"/>
      <c r="D4" s="476"/>
      <c r="E4" s="400"/>
      <c r="F4" s="472"/>
      <c r="G4" s="472"/>
      <c r="H4" s="472"/>
      <c r="I4" s="472"/>
      <c r="J4" s="472"/>
    </row>
    <row r="5" spans="1:10" x14ac:dyDescent="0.2">
      <c r="A5" s="693" t="s">
        <v>436</v>
      </c>
      <c r="B5" s="693"/>
      <c r="C5" s="693"/>
      <c r="D5" s="693"/>
      <c r="E5" s="693"/>
      <c r="F5" s="693"/>
      <c r="G5" s="693"/>
      <c r="H5" s="693"/>
      <c r="I5" s="693"/>
      <c r="J5" s="693"/>
    </row>
    <row r="6" spans="1:10" ht="14.25" thickBot="1" x14ac:dyDescent="0.25">
      <c r="A6" s="473"/>
      <c r="B6" s="473"/>
      <c r="C6" s="474"/>
      <c r="D6" s="473"/>
      <c r="E6" s="473"/>
      <c r="F6" s="473"/>
      <c r="G6" s="473"/>
      <c r="H6" s="473"/>
      <c r="I6" s="473"/>
      <c r="J6" s="473"/>
    </row>
    <row r="7" spans="1:10" ht="38.25" x14ac:dyDescent="0.2">
      <c r="A7" s="694" t="s">
        <v>74</v>
      </c>
      <c r="B7" s="696" t="s">
        <v>437</v>
      </c>
      <c r="C7" s="698" t="s">
        <v>438</v>
      </c>
      <c r="D7" s="696" t="s">
        <v>321</v>
      </c>
      <c r="E7" s="383" t="s">
        <v>627</v>
      </c>
      <c r="F7" s="383" t="s">
        <v>628</v>
      </c>
      <c r="G7" s="383" t="s">
        <v>631</v>
      </c>
      <c r="H7" s="384"/>
      <c r="I7" s="384"/>
      <c r="J7" s="700" t="s">
        <v>439</v>
      </c>
    </row>
    <row r="8" spans="1:10" x14ac:dyDescent="0.2">
      <c r="A8" s="695"/>
      <c r="B8" s="697"/>
      <c r="C8" s="699"/>
      <c r="D8" s="697"/>
      <c r="E8" s="385" t="s">
        <v>630</v>
      </c>
      <c r="F8" s="385" t="s">
        <v>629</v>
      </c>
      <c r="G8" s="386"/>
      <c r="H8" s="386"/>
      <c r="I8" s="386"/>
      <c r="J8" s="701"/>
    </row>
    <row r="9" spans="1:10" ht="68.25" thickBot="1" x14ac:dyDescent="0.25">
      <c r="A9" s="387" t="s">
        <v>440</v>
      </c>
      <c r="B9" s="314" t="s">
        <v>626</v>
      </c>
      <c r="C9" s="388">
        <v>1</v>
      </c>
      <c r="D9" s="389" t="s">
        <v>64</v>
      </c>
      <c r="E9" s="390">
        <v>15500</v>
      </c>
      <c r="F9" s="391">
        <v>16780</v>
      </c>
      <c r="G9" s="391">
        <v>37555</v>
      </c>
      <c r="H9" s="389"/>
      <c r="I9" s="391"/>
      <c r="J9" s="392">
        <f>AVERAGE(E9:G9)</f>
        <v>23278.333333333332</v>
      </c>
    </row>
    <row r="10" spans="1:10" x14ac:dyDescent="0.2">
      <c r="A10" s="694" t="s">
        <v>74</v>
      </c>
      <c r="B10" s="696" t="s">
        <v>437</v>
      </c>
      <c r="C10" s="698" t="s">
        <v>438</v>
      </c>
      <c r="D10" s="696" t="s">
        <v>321</v>
      </c>
      <c r="E10" s="383" t="s">
        <v>567</v>
      </c>
      <c r="F10" s="383" t="s">
        <v>568</v>
      </c>
      <c r="G10" s="383" t="s">
        <v>569</v>
      </c>
      <c r="H10" s="384"/>
      <c r="I10" s="384"/>
      <c r="J10" s="700" t="s">
        <v>439</v>
      </c>
    </row>
    <row r="11" spans="1:10" x14ac:dyDescent="0.2">
      <c r="A11" s="695"/>
      <c r="B11" s="697"/>
      <c r="C11" s="699"/>
      <c r="D11" s="697"/>
      <c r="E11" s="385" t="s">
        <v>570</v>
      </c>
      <c r="F11" s="385" t="s">
        <v>571</v>
      </c>
      <c r="G11" s="386" t="s">
        <v>571</v>
      </c>
      <c r="H11" s="386"/>
      <c r="I11" s="386"/>
      <c r="J11" s="701"/>
    </row>
    <row r="12" spans="1:10" ht="54" x14ac:dyDescent="0.2">
      <c r="A12" s="387" t="s">
        <v>566</v>
      </c>
      <c r="B12" s="314" t="str">
        <f>'PLANILHA ORÇAM.'!D69</f>
        <v>Cumeeira metálica para telha termoacústica</v>
      </c>
      <c r="C12" s="388">
        <v>1</v>
      </c>
      <c r="D12" s="389" t="s">
        <v>64</v>
      </c>
      <c r="E12" s="390">
        <v>40</v>
      </c>
      <c r="F12" s="391">
        <v>30</v>
      </c>
      <c r="G12" s="391">
        <v>50</v>
      </c>
      <c r="H12" s="389"/>
      <c r="I12" s="391"/>
      <c r="J12" s="392">
        <f>AVERAGE(E12:G12)</f>
        <v>40</v>
      </c>
    </row>
  </sheetData>
  <mergeCells count="11">
    <mergeCell ref="A10:A11"/>
    <mergeCell ref="B10:B11"/>
    <mergeCell ref="C10:C11"/>
    <mergeCell ref="D10:D11"/>
    <mergeCell ref="J10:J11"/>
    <mergeCell ref="A5:J5"/>
    <mergeCell ref="A7:A8"/>
    <mergeCell ref="B7:B8"/>
    <mergeCell ref="C7:C8"/>
    <mergeCell ref="D7:D8"/>
    <mergeCell ref="J7:J8"/>
  </mergeCells>
  <pageMargins left="0.511811024" right="0.511811024" top="0.78740157499999996" bottom="0.78740157499999996" header="0.31496062000000002" footer="0.31496062000000002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49AD-B335-4276-87DE-380A1538E12C}">
  <dimension ref="A1:F35"/>
  <sheetViews>
    <sheetView view="pageBreakPreview" zoomScale="110" zoomScaleNormal="100" zoomScaleSheetLayoutView="110" workbookViewId="0">
      <selection activeCell="M17" sqref="M17"/>
    </sheetView>
  </sheetViews>
  <sheetFormatPr defaultRowHeight="12.75" x14ac:dyDescent="0.2"/>
  <cols>
    <col min="1" max="1" width="30.85546875" customWidth="1"/>
    <col min="2" max="2" width="13.5703125" customWidth="1"/>
    <col min="3" max="3" width="13.85546875" customWidth="1"/>
    <col min="4" max="4" width="16.7109375" customWidth="1"/>
    <col min="5" max="5" width="23.85546875" customWidth="1"/>
  </cols>
  <sheetData>
    <row r="1" spans="1:5" ht="14.25" x14ac:dyDescent="0.2">
      <c r="A1" s="715" t="s">
        <v>485</v>
      </c>
      <c r="B1" s="715"/>
      <c r="C1" s="715"/>
      <c r="D1" s="715"/>
      <c r="E1" s="715"/>
    </row>
    <row r="2" spans="1:5" x14ac:dyDescent="0.2">
      <c r="A2" s="716" t="s">
        <v>484</v>
      </c>
      <c r="B2" s="717"/>
      <c r="C2" s="717"/>
      <c r="D2" s="717"/>
      <c r="E2" s="717"/>
    </row>
    <row r="3" spans="1:5" ht="13.5" x14ac:dyDescent="0.2">
      <c r="A3" s="289" t="s">
        <v>483</v>
      </c>
      <c r="B3" s="111"/>
      <c r="C3" s="111"/>
      <c r="D3" s="111"/>
      <c r="E3" s="111"/>
    </row>
    <row r="4" spans="1:5" x14ac:dyDescent="0.2">
      <c r="A4" s="703" t="s">
        <v>482</v>
      </c>
      <c r="B4" s="704"/>
      <c r="C4" s="704"/>
      <c r="D4" s="704"/>
      <c r="E4" s="704"/>
    </row>
    <row r="5" spans="1:5" x14ac:dyDescent="0.2">
      <c r="A5" s="705"/>
      <c r="B5" s="706"/>
      <c r="C5" s="706"/>
      <c r="D5" s="706"/>
      <c r="E5" s="707"/>
    </row>
    <row r="6" spans="1:5" ht="14.25" x14ac:dyDescent="0.2">
      <c r="A6" s="710" t="s">
        <v>437</v>
      </c>
      <c r="B6" s="712" t="s">
        <v>481</v>
      </c>
      <c r="C6" s="713"/>
      <c r="D6" s="714"/>
      <c r="E6" s="718" t="s">
        <v>480</v>
      </c>
    </row>
    <row r="7" spans="1:5" ht="14.25" x14ac:dyDescent="0.2">
      <c r="A7" s="711"/>
      <c r="B7" s="505" t="s">
        <v>479</v>
      </c>
      <c r="C7" s="505" t="s">
        <v>478</v>
      </c>
      <c r="D7" s="505" t="s">
        <v>477</v>
      </c>
      <c r="E7" s="718"/>
    </row>
    <row r="8" spans="1:5" ht="32.25" customHeight="1" x14ac:dyDescent="0.2">
      <c r="A8" s="500" t="s">
        <v>476</v>
      </c>
      <c r="B8" s="504">
        <v>3</v>
      </c>
      <c r="C8" s="504">
        <v>4</v>
      </c>
      <c r="D8" s="504">
        <v>5.5</v>
      </c>
      <c r="E8" s="503">
        <v>4</v>
      </c>
    </row>
    <row r="9" spans="1:5" ht="20.25" customHeight="1" x14ac:dyDescent="0.2">
      <c r="A9" s="500" t="s">
        <v>475</v>
      </c>
      <c r="B9" s="499">
        <v>0.8</v>
      </c>
      <c r="C9" s="499">
        <v>0.8</v>
      </c>
      <c r="D9" s="499">
        <v>1</v>
      </c>
      <c r="E9" s="498">
        <v>0.8</v>
      </c>
    </row>
    <row r="10" spans="1:5" ht="16.5" x14ac:dyDescent="0.2">
      <c r="A10" s="500" t="s">
        <v>474</v>
      </c>
      <c r="B10" s="499">
        <v>0.97</v>
      </c>
      <c r="C10" s="499">
        <v>1.27</v>
      </c>
      <c r="D10" s="499">
        <v>1.27</v>
      </c>
      <c r="E10" s="498">
        <v>0.97</v>
      </c>
    </row>
    <row r="11" spans="1:5" ht="23.25" customHeight="1" x14ac:dyDescent="0.2">
      <c r="A11" s="500" t="s">
        <v>473</v>
      </c>
      <c r="B11" s="499">
        <v>0.59</v>
      </c>
      <c r="C11" s="499">
        <v>1.23</v>
      </c>
      <c r="D11" s="499">
        <v>1.39</v>
      </c>
      <c r="E11" s="498">
        <v>0.59</v>
      </c>
    </row>
    <row r="12" spans="1:5" ht="16.5" x14ac:dyDescent="0.2">
      <c r="A12" s="500" t="s">
        <v>472</v>
      </c>
      <c r="B12" s="499">
        <v>6.16</v>
      </c>
      <c r="C12" s="499">
        <v>7.4</v>
      </c>
      <c r="D12" s="499">
        <v>8.9600000000000009</v>
      </c>
      <c r="E12" s="498">
        <v>7</v>
      </c>
    </row>
    <row r="13" spans="1:5" ht="31.5" customHeight="1" x14ac:dyDescent="0.2">
      <c r="A13" s="502" t="s">
        <v>471</v>
      </c>
      <c r="B13" s="501">
        <f>SUM(B14:B16)</f>
        <v>5.15</v>
      </c>
      <c r="C13" s="501">
        <f>SUM(C14:C16)</f>
        <v>6.65</v>
      </c>
      <c r="D13" s="501">
        <f>SUM(D14:D16)</f>
        <v>8.65</v>
      </c>
      <c r="E13" s="501">
        <f>SUM(E14:E16)</f>
        <v>6.15</v>
      </c>
    </row>
    <row r="14" spans="1:5" ht="16.5" x14ac:dyDescent="0.2">
      <c r="A14" s="500" t="s">
        <v>470</v>
      </c>
      <c r="B14" s="499">
        <v>3</v>
      </c>
      <c r="C14" s="499">
        <v>3</v>
      </c>
      <c r="D14" s="499">
        <v>3</v>
      </c>
      <c r="E14" s="498">
        <v>3</v>
      </c>
    </row>
    <row r="15" spans="1:5" ht="16.5" x14ac:dyDescent="0.2">
      <c r="A15" s="500" t="s">
        <v>469</v>
      </c>
      <c r="B15" s="499">
        <v>0.65</v>
      </c>
      <c r="C15" s="499">
        <v>0.65</v>
      </c>
      <c r="D15" s="499">
        <v>0.65</v>
      </c>
      <c r="E15" s="498">
        <v>0.65</v>
      </c>
    </row>
    <row r="16" spans="1:5" ht="16.5" x14ac:dyDescent="0.2">
      <c r="A16" s="500" t="s">
        <v>468</v>
      </c>
      <c r="B16" s="499">
        <v>1.5</v>
      </c>
      <c r="C16" s="499">
        <v>3</v>
      </c>
      <c r="D16" s="499">
        <v>5</v>
      </c>
      <c r="E16" s="498">
        <v>2.5</v>
      </c>
    </row>
    <row r="17" spans="1:6" ht="14.25" x14ac:dyDescent="0.2">
      <c r="A17" s="497" t="s">
        <v>9</v>
      </c>
      <c r="B17" s="496"/>
      <c r="C17" s="496"/>
      <c r="D17" s="496"/>
      <c r="E17" s="496">
        <f>ROUND((((((1+E8/100+E9/100+E10/100)*(1+E11/100)*(1+E12/100))/(1-E13/100))-1)*100),2)</f>
        <v>21.3</v>
      </c>
    </row>
    <row r="18" spans="1:6" ht="16.5" x14ac:dyDescent="0.3">
      <c r="A18" s="495"/>
      <c r="B18" s="493"/>
      <c r="C18" s="493"/>
      <c r="D18" s="493"/>
      <c r="E18" s="491"/>
    </row>
    <row r="19" spans="1:6" ht="16.5" x14ac:dyDescent="0.3">
      <c r="A19" s="492" t="s">
        <v>467</v>
      </c>
      <c r="B19" s="506"/>
      <c r="C19" s="506"/>
      <c r="D19" s="506"/>
      <c r="E19" s="506"/>
      <c r="F19" s="506"/>
    </row>
    <row r="20" spans="1:6" ht="16.5" x14ac:dyDescent="0.3">
      <c r="A20" s="495"/>
      <c r="B20" s="493"/>
      <c r="C20" s="493"/>
      <c r="D20" s="493"/>
      <c r="E20" s="491"/>
      <c r="F20" s="507"/>
    </row>
    <row r="21" spans="1:6" ht="16.5" x14ac:dyDescent="0.3">
      <c r="A21" s="719" t="s">
        <v>466</v>
      </c>
      <c r="B21" s="720"/>
      <c r="C21" s="720"/>
      <c r="D21" s="720"/>
      <c r="E21" s="491"/>
    </row>
    <row r="22" spans="1:6" ht="16.5" x14ac:dyDescent="0.3">
      <c r="A22" s="495"/>
      <c r="B22" s="493"/>
      <c r="C22" s="493"/>
      <c r="D22" s="493"/>
      <c r="E22" s="491"/>
    </row>
    <row r="23" spans="1:6" ht="16.5" x14ac:dyDescent="0.3">
      <c r="A23" s="495"/>
      <c r="B23" s="493"/>
      <c r="C23" s="493"/>
      <c r="D23" s="493"/>
      <c r="E23" s="491"/>
    </row>
    <row r="24" spans="1:6" ht="16.5" x14ac:dyDescent="0.3">
      <c r="A24" s="495"/>
      <c r="B24" s="493"/>
      <c r="C24" s="493"/>
      <c r="D24" s="493"/>
      <c r="E24" s="491"/>
    </row>
    <row r="25" spans="1:6" ht="16.5" x14ac:dyDescent="0.3">
      <c r="A25" s="495"/>
      <c r="B25" s="493"/>
      <c r="C25" s="493"/>
      <c r="D25" s="493"/>
      <c r="E25" s="491"/>
    </row>
    <row r="26" spans="1:6" ht="16.5" x14ac:dyDescent="0.3">
      <c r="A26" s="495"/>
      <c r="B26" s="493"/>
      <c r="C26" s="493"/>
      <c r="D26" s="493"/>
      <c r="E26" s="491"/>
    </row>
    <row r="27" spans="1:6" ht="16.5" x14ac:dyDescent="0.3">
      <c r="A27" s="494" t="s">
        <v>465</v>
      </c>
      <c r="B27" s="493"/>
      <c r="C27" s="493"/>
      <c r="D27" s="493"/>
      <c r="E27" s="491"/>
    </row>
    <row r="28" spans="1:6" ht="16.5" x14ac:dyDescent="0.3">
      <c r="A28" s="708" t="s">
        <v>464</v>
      </c>
      <c r="B28" s="709"/>
      <c r="C28" s="709"/>
      <c r="D28" s="709"/>
      <c r="E28" s="491"/>
    </row>
    <row r="29" spans="1:6" ht="16.5" x14ac:dyDescent="0.3">
      <c r="A29" s="708" t="s">
        <v>463</v>
      </c>
      <c r="B29" s="709"/>
      <c r="C29" s="709"/>
      <c r="D29" s="709"/>
      <c r="E29" s="491"/>
    </row>
    <row r="30" spans="1:6" ht="16.5" x14ac:dyDescent="0.3">
      <c r="A30" s="708" t="s">
        <v>462</v>
      </c>
      <c r="B30" s="709"/>
      <c r="C30" s="709"/>
      <c r="D30" s="709"/>
      <c r="E30" s="491"/>
    </row>
    <row r="31" spans="1:6" ht="16.5" x14ac:dyDescent="0.3">
      <c r="A31" s="708" t="s">
        <v>461</v>
      </c>
      <c r="B31" s="709"/>
      <c r="C31" s="709"/>
      <c r="D31" s="709"/>
      <c r="E31" s="491"/>
    </row>
    <row r="32" spans="1:6" ht="16.5" x14ac:dyDescent="0.3">
      <c r="A32" s="708" t="s">
        <v>460</v>
      </c>
      <c r="B32" s="709"/>
      <c r="C32" s="709"/>
      <c r="D32" s="709"/>
      <c r="E32" s="491"/>
    </row>
    <row r="33" spans="1:5" x14ac:dyDescent="0.2">
      <c r="A33" s="702"/>
      <c r="B33" s="702"/>
      <c r="C33" s="702"/>
      <c r="D33" s="702"/>
      <c r="E33" s="702"/>
    </row>
    <row r="34" spans="1:5" x14ac:dyDescent="0.2">
      <c r="A34" s="702"/>
      <c r="B34" s="702"/>
      <c r="C34" s="702"/>
      <c r="D34" s="702"/>
      <c r="E34" s="702"/>
    </row>
    <row r="35" spans="1:5" ht="42.75" customHeight="1" x14ac:dyDescent="0.2">
      <c r="A35" s="702"/>
      <c r="B35" s="702"/>
      <c r="C35" s="702"/>
      <c r="D35" s="702"/>
      <c r="E35" s="702"/>
    </row>
  </sheetData>
  <protectedRanges>
    <protectedRange sqref="E8:E12 E14:E16" name="Intervalo1_2"/>
  </protectedRanges>
  <mergeCells count="14">
    <mergeCell ref="A1:E1"/>
    <mergeCell ref="A2:E2"/>
    <mergeCell ref="E6:E7"/>
    <mergeCell ref="A21:D21"/>
    <mergeCell ref="A28:D28"/>
    <mergeCell ref="A33:E35"/>
    <mergeCell ref="A4:E4"/>
    <mergeCell ref="A5:E5"/>
    <mergeCell ref="A29:D29"/>
    <mergeCell ref="A30:D30"/>
    <mergeCell ref="A31:D31"/>
    <mergeCell ref="A32:D32"/>
    <mergeCell ref="A6:A7"/>
    <mergeCell ref="B6:D6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PLANILHA ORÇAM.</vt:lpstr>
      <vt:lpstr>MEMORIA CALC.</vt:lpstr>
      <vt:lpstr>CPU</vt:lpstr>
      <vt:lpstr>CRONOGRAMA</vt:lpstr>
      <vt:lpstr>COTAÇÃO</vt:lpstr>
      <vt:lpstr>BDI</vt:lpstr>
      <vt:lpstr>BDI!Area_de_impressao</vt:lpstr>
      <vt:lpstr>CPU!Area_de_impressao</vt:lpstr>
      <vt:lpstr>CRONOGRAMA!Area_de_impressao</vt:lpstr>
      <vt:lpstr>'MEMORIA CALC.'!Area_de_impressao</vt:lpstr>
      <vt:lpstr>'PLANILHA ORÇAM.'!Area_de_impressao</vt:lpstr>
      <vt:lpstr>CPU!Titulos_de_impressao</vt:lpstr>
      <vt:lpstr>'MEMORIA CALC.'!Titulos_de_impressao</vt:lpstr>
      <vt:lpstr>'PLANILHA ORÇAM.'!Titulos_de_impressao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Pichau</dc:creator>
  <cp:lastModifiedBy>Engenharia_01</cp:lastModifiedBy>
  <cp:lastPrinted>2023-03-17T14:27:50Z</cp:lastPrinted>
  <dcterms:created xsi:type="dcterms:W3CDTF">2020-11-16T18:50:41Z</dcterms:created>
  <dcterms:modified xsi:type="dcterms:W3CDTF">2023-03-31T17:17:41Z</dcterms:modified>
</cp:coreProperties>
</file>